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 TÂN THÀNH\CÔNG KHAI\"/>
    </mc:Choice>
  </mc:AlternateContent>
  <xr:revisionPtr revIDLastSave="0" documentId="13_ncr:1_{3433A7AD-B896-4CBF-A098-6FB50F451F98}" xr6:coauthVersionLast="47" xr6:coauthVersionMax="47" xr10:uidLastSave="{00000000-0000-0000-0000-000000000000}"/>
  <bookViews>
    <workbookView xWindow="-108" yWindow="-108" windowWidth="23256" windowHeight="12576" xr2:uid="{1E26927A-6A30-40DE-B63A-9228250071FE}"/>
  </bookViews>
  <sheets>
    <sheet name="116" sheetId="1" r:id="rId1"/>
    <sheet name="117" sheetId="2" r:id="rId2"/>
    <sheet name="118" sheetId="3" r:id="rId3"/>
    <sheet name="119" sheetId="4" r:id="rId4"/>
    <sheet name="120" sheetId="5" r:id="rId5"/>
  </sheets>
  <definedNames>
    <definedName name="_xlnm.Print_Titles" localSheetId="3">'119'!$6:$8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3" l="1"/>
  <c r="E19" i="3"/>
  <c r="E11" i="1" l="1"/>
  <c r="E10" i="1"/>
  <c r="E11" i="5"/>
  <c r="G11" i="5" s="1"/>
  <c r="E16" i="5"/>
  <c r="G16" i="5" s="1"/>
  <c r="E10" i="5"/>
  <c r="F9" i="5"/>
  <c r="F8" i="5" s="1"/>
  <c r="G12" i="5"/>
  <c r="G13" i="5"/>
  <c r="G14" i="5"/>
  <c r="G15" i="5"/>
  <c r="G17" i="5"/>
  <c r="G18" i="5"/>
  <c r="G19" i="5"/>
  <c r="E12" i="4"/>
  <c r="I10" i="4"/>
  <c r="I9" i="4" s="1"/>
  <c r="C13" i="4"/>
  <c r="D13" i="4"/>
  <c r="F13" i="4"/>
  <c r="G13" i="4"/>
  <c r="I13" i="4"/>
  <c r="F14" i="4"/>
  <c r="E14" i="4" s="1"/>
  <c r="E13" i="4" s="1"/>
  <c r="F11" i="4"/>
  <c r="F10" i="4" s="1"/>
  <c r="F12" i="4"/>
  <c r="C9" i="4"/>
  <c r="C10" i="4"/>
  <c r="D10" i="4"/>
  <c r="D9" i="4" s="1"/>
  <c r="G10" i="4"/>
  <c r="C24" i="4"/>
  <c r="E24" i="4"/>
  <c r="C15" i="4"/>
  <c r="E15" i="4"/>
  <c r="G15" i="4"/>
  <c r="F17" i="4"/>
  <c r="F15" i="4" s="1"/>
  <c r="F18" i="4"/>
  <c r="F19" i="4"/>
  <c r="F20" i="4"/>
  <c r="F21" i="4"/>
  <c r="F22" i="4"/>
  <c r="F23" i="4"/>
  <c r="F25" i="4"/>
  <c r="F24" i="4" s="1"/>
  <c r="F26" i="4"/>
  <c r="F27" i="4"/>
  <c r="F28" i="4"/>
  <c r="F29" i="4"/>
  <c r="F30" i="4"/>
  <c r="F16" i="4"/>
  <c r="G9" i="4" l="1"/>
  <c r="E11" i="4"/>
  <c r="E10" i="4" s="1"/>
  <c r="E9" i="4" s="1"/>
  <c r="F9" i="4"/>
  <c r="E9" i="5"/>
  <c r="G9" i="5" s="1"/>
  <c r="G8" i="5" s="1"/>
  <c r="G10" i="5"/>
  <c r="H24" i="4"/>
  <c r="H13" i="4"/>
  <c r="H15" i="4"/>
  <c r="H10" i="4"/>
  <c r="H9" i="4" s="1"/>
  <c r="H18" i="3"/>
  <c r="K18" i="3" s="1"/>
  <c r="K11" i="3"/>
  <c r="K13" i="3"/>
  <c r="K14" i="3"/>
  <c r="K16" i="3"/>
  <c r="K19" i="3"/>
  <c r="K20" i="3"/>
  <c r="J18" i="3"/>
  <c r="J20" i="3"/>
  <c r="D9" i="3"/>
  <c r="F24" i="3"/>
  <c r="C13" i="3"/>
  <c r="C14" i="3"/>
  <c r="C15" i="3"/>
  <c r="C16" i="3"/>
  <c r="C18" i="3"/>
  <c r="C19" i="3"/>
  <c r="C20" i="3"/>
  <c r="C21" i="3"/>
  <c r="C22" i="3"/>
  <c r="C11" i="3"/>
  <c r="F10" i="3"/>
  <c r="F13" i="3"/>
  <c r="F14" i="3"/>
  <c r="I14" i="3" s="1"/>
  <c r="F16" i="3"/>
  <c r="F19" i="3"/>
  <c r="I19" i="3" s="1"/>
  <c r="F20" i="3"/>
  <c r="I20" i="3" s="1"/>
  <c r="F23" i="3"/>
  <c r="H15" i="3"/>
  <c r="F15" i="3" s="1"/>
  <c r="E15" i="3"/>
  <c r="E9" i="3" s="1"/>
  <c r="G11" i="3"/>
  <c r="F11" i="3" s="1"/>
  <c r="G9" i="3" l="1"/>
  <c r="I16" i="3"/>
  <c r="I13" i="3"/>
  <c r="I11" i="3"/>
  <c r="I15" i="3"/>
  <c r="H9" i="3"/>
  <c r="K15" i="3"/>
  <c r="F18" i="3"/>
  <c r="I18" i="3" s="1"/>
  <c r="J11" i="3"/>
  <c r="J9" i="3"/>
  <c r="E8" i="1"/>
  <c r="E8" i="5"/>
  <c r="C9" i="3"/>
  <c r="C12" i="1"/>
  <c r="C11" i="1"/>
  <c r="C10" i="1" s="1"/>
  <c r="G12" i="2"/>
  <c r="G19" i="2"/>
  <c r="G20" i="2"/>
  <c r="G21" i="2"/>
  <c r="G26" i="2"/>
  <c r="H26" i="2"/>
  <c r="G27" i="2"/>
  <c r="H27" i="2"/>
  <c r="C18" i="2"/>
  <c r="C14" i="2" s="1"/>
  <c r="D19" i="2"/>
  <c r="D18" i="2" s="1"/>
  <c r="D20" i="2"/>
  <c r="H20" i="2" s="1"/>
  <c r="C11" i="2"/>
  <c r="D12" i="2"/>
  <c r="H12" i="2" s="1"/>
  <c r="D24" i="2"/>
  <c r="E24" i="2" s="1"/>
  <c r="C25" i="2"/>
  <c r="D25" i="2"/>
  <c r="F25" i="2"/>
  <c r="H25" i="2" s="1"/>
  <c r="E25" i="2"/>
  <c r="F11" i="2"/>
  <c r="C8" i="1" s="1"/>
  <c r="E11" i="2"/>
  <c r="F18" i="2"/>
  <c r="F14" i="2" s="1"/>
  <c r="C9" i="1" s="1"/>
  <c r="E18" i="2"/>
  <c r="G18" i="2" s="1"/>
  <c r="E15" i="2"/>
  <c r="E14" i="2" s="1"/>
  <c r="G14" i="2" l="1"/>
  <c r="G25" i="2"/>
  <c r="H19" i="2"/>
  <c r="G11" i="2"/>
  <c r="F9" i="3"/>
  <c r="K9" i="3"/>
  <c r="E9" i="1"/>
  <c r="E7" i="1" s="1"/>
  <c r="I9" i="3"/>
  <c r="H11" i="2"/>
  <c r="F24" i="2"/>
  <c r="G24" i="2"/>
  <c r="H18" i="2"/>
  <c r="D14" i="2"/>
  <c r="H14" i="2" s="1"/>
  <c r="F10" i="2"/>
  <c r="E10" i="2"/>
  <c r="E9" i="2" s="1"/>
  <c r="D11" i="2"/>
  <c r="D10" i="2" s="1"/>
  <c r="D9" i="2" s="1"/>
  <c r="C10" i="2"/>
  <c r="C9" i="2" s="1"/>
  <c r="H24" i="2" l="1"/>
  <c r="C13" i="1"/>
  <c r="C7" i="1" s="1"/>
  <c r="C14" i="1" s="1"/>
  <c r="F9" i="2"/>
  <c r="H9" i="2" s="1"/>
  <c r="G10" i="2"/>
  <c r="G9" i="2"/>
  <c r="H10" i="2"/>
</calcChain>
</file>

<file path=xl/sharedStrings.xml><?xml version="1.0" encoding="utf-8"?>
<sst xmlns="http://schemas.openxmlformats.org/spreadsheetml/2006/main" count="186" uniqueCount="135">
  <si>
    <t>UBND XÃ TÂN THÀNH</t>
  </si>
  <si>
    <t>Biểu số 116/CK TC-NSNN</t>
  </si>
  <si>
    <t>NỘI DUNG THU</t>
  </si>
  <si>
    <t>QUYẾT TOÁN</t>
  </si>
  <si>
    <t>NỘI DUNG CHI</t>
  </si>
  <si>
    <t>TỔNG SỐ THU</t>
  </si>
  <si>
    <t>I. Các khoản thu xã hưởng 100%</t>
  </si>
  <si>
    <t>II. Các khoản thu phân chia theo tỷ lệ</t>
  </si>
  <si>
    <t>III. Thu bổ sung</t>
  </si>
  <si>
    <t xml:space="preserve"> - Bổ sung cân đối</t>
  </si>
  <si>
    <t xml:space="preserve"> - Bổ sung có mục tiêu</t>
  </si>
  <si>
    <t>VI. Thu chuyển nguồn từ năm trước sang của ngân sách xã (nếu có)</t>
  </si>
  <si>
    <t>TỔNG SỐ CHI</t>
  </si>
  <si>
    <t>I. Chi đầu tư phát triển</t>
  </si>
  <si>
    <t>II. Chi thường xuyên</t>
  </si>
  <si>
    <t>III. Chi chuyển nguồn của ngân sách sang năm sau (nếu có)</t>
  </si>
  <si>
    <t>IV. Chi nộp trả ngân sách cấp trên</t>
  </si>
  <si>
    <t>Kết dư ngân sách</t>
  </si>
  <si>
    <t>CÂN ĐỐI QUYẾT TOÁN NGÂN SÁCH XÃ NĂM 2025</t>
  </si>
  <si>
    <t>ĐVT: 1.000 đồng</t>
  </si>
  <si>
    <t>QUYẾT TOÁN THU NGÂN SÁCH NĂM 2025</t>
  </si>
  <si>
    <t>(Quyết toán đã được Hội đồng nhân dân xã phê chuẩn)</t>
  </si>
  <si>
    <t>STT</t>
  </si>
  <si>
    <t>NỘI DUNG</t>
  </si>
  <si>
    <t>DỰ TOÁN</t>
  </si>
  <si>
    <t>THU NSNN</t>
  </si>
  <si>
    <t>THU NSX</t>
  </si>
  <si>
    <t>SO SÁNH (%)</t>
  </si>
  <si>
    <t>Đơn vị: 1000 đồng</t>
  </si>
  <si>
    <t>Biểu số 117/CK TC-NSNN</t>
  </si>
  <si>
    <t>A</t>
  </si>
  <si>
    <t>B</t>
  </si>
  <si>
    <t>5=3/1</t>
  </si>
  <si>
    <t>6=4/2</t>
  </si>
  <si>
    <t>TỔNG THU</t>
  </si>
  <si>
    <t>Các khoản thu 100%</t>
  </si>
  <si>
    <t>- Thuế giá trị gia tăng</t>
  </si>
  <si>
    <t xml:space="preserve"> -Thuế thu nhập doanh nghiệp</t>
  </si>
  <si>
    <t>Thu từ khu vực kinh tế ngoài quốc doanh</t>
  </si>
  <si>
    <t>Lệ phí trước bạ</t>
  </si>
  <si>
    <t>Thuế thu nhập cá nhân</t>
  </si>
  <si>
    <t>Phí, lệ phí</t>
  </si>
  <si>
    <t>Thu tiền sử dụng đất</t>
  </si>
  <si>
    <t>Thu khác ngân sách</t>
  </si>
  <si>
    <t>Thu tiền cấp quyền khai thác khoáng sản</t>
  </si>
  <si>
    <t>Thu NSNN trên địa bàn</t>
  </si>
  <si>
    <t>I</t>
  </si>
  <si>
    <t>II</t>
  </si>
  <si>
    <t>Các khoản thu phân chia theo tỷ lệ %</t>
  </si>
  <si>
    <t>2.1</t>
  </si>
  <si>
    <t>2.2</t>
  </si>
  <si>
    <t>2.3</t>
  </si>
  <si>
    <t>2.4</t>
  </si>
  <si>
    <t>2.5</t>
  </si>
  <si>
    <t>2.6</t>
  </si>
  <si>
    <t>Thu chuyển nguồn</t>
  </si>
  <si>
    <t>IV</t>
  </si>
  <si>
    <t>Thu bổ sung từ ngân sách cấp trên</t>
  </si>
  <si>
    <t>Thu bổ sung cân đối</t>
  </si>
  <si>
    <t>Thu bổ sung có mục tiêu</t>
  </si>
  <si>
    <t>Thu từ khu vực DNNN do ĐP quản lý</t>
  </si>
  <si>
    <t>QUYẾT TOÁN CHI NGÂN SÁCH XÃ NĂM 2025</t>
  </si>
  <si>
    <t>TỔNG SỐ</t>
  </si>
  <si>
    <t>ĐẦU TƯ PHÁT TRIỂN</t>
  </si>
  <si>
    <t>THƯỜNG XUYÊN</t>
  </si>
  <si>
    <t>7=4/1</t>
  </si>
  <si>
    <t>8=5/2</t>
  </si>
  <si>
    <t>9=6/3</t>
  </si>
  <si>
    <t>TỔNG CHI</t>
  </si>
  <si>
    <t>Trong đó:</t>
  </si>
  <si>
    <t>Chi giáo dục</t>
  </si>
  <si>
    <t>Ứng dụng, chuyển giao công nghệ</t>
  </si>
  <si>
    <t>Chi y tế, dân số</t>
  </si>
  <si>
    <t>Chi văn hóa, thông tin</t>
  </si>
  <si>
    <t>Chi Quốc phòng, an ninh</t>
  </si>
  <si>
    <t>Chi thể dục thể thao</t>
  </si>
  <si>
    <t>Chi bảo vệ môi trường</t>
  </si>
  <si>
    <t>Chi các hoạt động kinh tế</t>
  </si>
  <si>
    <t>Chi hoạt động của các cơ quan quản lý Nhà nước, Đảng, đoàn thể</t>
  </si>
  <si>
    <t>Chi cho công tác xã hội</t>
  </si>
  <si>
    <t>Chi khác</t>
  </si>
  <si>
    <t>Dự phòng ngân sách</t>
  </si>
  <si>
    <t>Chi chuyển nguồn ngân sách sang năm sau</t>
  </si>
  <si>
    <t>Chi nộp ngân sách cấp trên</t>
  </si>
  <si>
    <t>QUYẾT TOÁN CHI ĐẦU TƯ PHÁT TRIỂN NĂM 2025</t>
  </si>
  <si>
    <t>Tên công trình</t>
  </si>
  <si>
    <t>Thời gian khởi công - hoàn thành</t>
  </si>
  <si>
    <t>Tổng dự toán được duyệt</t>
  </si>
  <si>
    <t>Tổng số</t>
  </si>
  <si>
    <t>Trong đó: nguồn đóng góp</t>
  </si>
  <si>
    <t>Giá trị thực hiện từ 01/01 đến 31/12/2025</t>
  </si>
  <si>
    <t>Giá trị thanh toán năm 2025</t>
  </si>
  <si>
    <t>Trong đó thanh toán khối lượng năm trước</t>
  </si>
  <si>
    <t>Chia theo nguồn vốn</t>
  </si>
  <si>
    <t>Nguồn cân đối ngân sách</t>
  </si>
  <si>
    <t>Nguồn đóng góp</t>
  </si>
  <si>
    <t>Biểu số 118/CK TC-NSNN</t>
  </si>
  <si>
    <t>Biểu số 119/CK TC-NSNN</t>
  </si>
  <si>
    <t>1/ Công tình chuyển tiếp</t>
  </si>
  <si>
    <t>Trong đó hoàn thành trong năm</t>
  </si>
  <si>
    <t>2/ Công trình khởi công mới</t>
  </si>
  <si>
    <t xml:space="preserve"> - Trường Tiểu học  xã Tân Thành, huyện Hữu Lũng, tỉnh Lạng Sơn</t>
  </si>
  <si>
    <t xml:space="preserve"> - Xây mới nhà 04 phòng học và 02 phòng học chức năng trường Mầm non 1, xã Tân Thành, huyện Hữu Lũng, tỉnh Lạng  Sơn</t>
  </si>
  <si>
    <t>Trong đó: hoàn thành trong năm</t>
  </si>
  <si>
    <t>2023-
2025</t>
  </si>
  <si>
    <t>2024-
2026</t>
  </si>
  <si>
    <t>2025-
2027</t>
  </si>
  <si>
    <t xml:space="preserve"> - Trường Tiểu học Hòa Sơn, xã Tân Thành, tỉnh Lạng Sơn</t>
  </si>
  <si>
    <t xml:space="preserve"> - Bê tông hóa đường Đoàn Kết - Trại Dạ - Hố Quýt xã Tân Thành, tỉnh Lạng Sơn</t>
  </si>
  <si>
    <t xml:space="preserve"> - Hỗ trợ nhà ở danh mục dự án vốn ĐTPT thuộc chương tình MTQG vùng đồng bào dân tộc thiểu số và miền núi, xã Tân Thành, huyện Hữu Lũng, tỉnh Lạng Sơn</t>
  </si>
  <si>
    <t xml:space="preserve"> - Đường bê tông xi măng  tuyến  đường thôn Đoàn Kết - Trại Dạ, xã  Hòa Sơn, huyện Hữu Lũng, tỉnh Lạng Sơn</t>
  </si>
  <si>
    <t xml:space="preserve"> - Đường Bê tông Xi măng trục xã tuyến đường Chiến Thắng - Hố Mười ( thôn Suối Trà), xã Hòa Sơn, huyện Hữu Lũng, tỉnh Lạng Sơn</t>
  </si>
  <si>
    <t xml:space="preserve"> - Bê tông xi măng đường giao thông trục xã từ chân Đèo Cóc, thôn Trại Dạ đến đỉnh Đèo Cóc, xã Hòa Sơn, huyện Hữu Lũng</t>
  </si>
  <si>
    <t xml:space="preserve"> - Bê tông xi măng đường giao thông trục xã từ thôn Suối Trà đến trung tâm xã Hòa Sơn, huyện Hữu Lũng</t>
  </si>
  <si>
    <t xml:space="preserve"> - Bê tông hóa mặt  đường trục thôn Đoàn Kết, xã Hòa Sơn, huyện Hữu Lũng</t>
  </si>
  <si>
    <t>THỰC HIỆN THU, CHI CÁC HOẠT ĐỘNG TÀI CHÍNH KHÁC NĂM 2025</t>
  </si>
  <si>
    <t>KẾ HOẠCH</t>
  </si>
  <si>
    <t>THU</t>
  </si>
  <si>
    <t>CHI</t>
  </si>
  <si>
    <t>CHÊNH LỆCH (+) (-)</t>
  </si>
  <si>
    <t>1. Các quỹ tài chính nhà nước ngoài ngân sách</t>
  </si>
  <si>
    <t>Quỹ vì người nghèo</t>
  </si>
  <si>
    <t>Quỹ hỗ trợ nông dân</t>
  </si>
  <si>
    <t>Quỹ Chăm sóc và Phát huy vai trò người cao tuổi</t>
  </si>
  <si>
    <t>Quỹ Bảo trợ trẻ em</t>
  </si>
  <si>
    <t>Quỹ Khuyến học</t>
  </si>
  <si>
    <t>Đền ơn đáp nghĩa</t>
  </si>
  <si>
    <t>Phòng chống thiên tai</t>
  </si>
  <si>
    <t>Bến xe Đền Đèo Kẻng</t>
  </si>
  <si>
    <t>Xây dựng trường học</t>
  </si>
  <si>
    <t>Quỹ khác</t>
  </si>
  <si>
    <t>2. Các hoạt động sự nghiệp</t>
  </si>
  <si>
    <t>THỰC HIỆN</t>
  </si>
  <si>
    <t>Biểu số 120/CK TC-NSNN</t>
  </si>
  <si>
    <t>(Kèm theo Quyết định số 274/QĐ-UBND ngày 10/4/2026 của UBND xã Tân Thành)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</si>
</sst>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409]#,##0;\-#,##0"/>
    <numFmt numFmtId="165" formatCode="[$-1042A]#,###"/>
  </numFmts>
  <fonts count="18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2"/>
    </font>
    <font>
      <i/>
      <sz val="11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Times New Roman"/>
      <family val="2"/>
    </font>
    <font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3" fontId="1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/>
    <xf numFmtId="3" fontId="0" fillId="0" borderId="0" xfId="0" applyNumberForma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3" fontId="7" fillId="0" borderId="0" xfId="0" applyNumberFormat="1" applyFont="1"/>
    <xf numFmtId="0" fontId="0" fillId="0" borderId="0" xfId="0" applyFont="1"/>
    <xf numFmtId="164" fontId="9" fillId="0" borderId="1" xfId="0" applyNumberFormat="1" applyFont="1" applyBorder="1" applyAlignment="1">
      <alignment horizontal="right" vertical="center" wrapText="1" readingOrder="1"/>
    </xf>
    <xf numFmtId="165" fontId="10" fillId="0" borderId="1" xfId="0" applyNumberFormat="1" applyFont="1" applyBorder="1" applyAlignment="1">
      <alignment vertical="center" wrapText="1" readingOrder="1"/>
    </xf>
    <xf numFmtId="3" fontId="7" fillId="0" borderId="1" xfId="0" applyNumberFormat="1" applyFont="1" applyBorder="1" applyAlignment="1">
      <alignment vertical="center"/>
    </xf>
    <xf numFmtId="0" fontId="0" fillId="0" borderId="0" xfId="0" applyFont="1" applyFill="1"/>
    <xf numFmtId="0" fontId="7" fillId="0" borderId="0" xfId="0" applyFont="1" applyFill="1"/>
    <xf numFmtId="3" fontId="7" fillId="0" borderId="1" xfId="0" applyNumberFormat="1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vertical="center"/>
    </xf>
    <xf numFmtId="3" fontId="7" fillId="0" borderId="0" xfId="0" applyNumberFormat="1" applyFont="1" applyFill="1"/>
    <xf numFmtId="0" fontId="11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11" fillId="0" borderId="0" xfId="0" applyFont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vertical="center"/>
    </xf>
    <xf numFmtId="0" fontId="12" fillId="0" borderId="0" xfId="0" applyFont="1"/>
    <xf numFmtId="0" fontId="13" fillId="0" borderId="1" xfId="0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0" fontId="13" fillId="0" borderId="0" xfId="0" applyFont="1"/>
    <xf numFmtId="0" fontId="12" fillId="0" borderId="1" xfId="0" applyFont="1" applyBorder="1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5" fillId="0" borderId="0" xfId="0" applyFont="1"/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/>
    <xf numFmtId="3" fontId="12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/>
    </xf>
    <xf numFmtId="3" fontId="9" fillId="0" borderId="1" xfId="0" applyNumberFormat="1" applyFont="1" applyBorder="1"/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16" fillId="0" borderId="0" xfId="0" applyFont="1"/>
    <xf numFmtId="0" fontId="17" fillId="0" borderId="1" xfId="0" applyFont="1" applyFill="1" applyBorder="1" applyAlignment="1">
      <alignment vertical="center"/>
    </xf>
    <xf numFmtId="0" fontId="5" fillId="0" borderId="1" xfId="0" applyFont="1" applyBorder="1"/>
    <xf numFmtId="3" fontId="5" fillId="0" borderId="1" xfId="0" applyNumberFormat="1" applyFont="1" applyFill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1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575E1-EC3A-4A99-A052-4F78BF7FB6FB}">
  <dimension ref="B1:E14"/>
  <sheetViews>
    <sheetView tabSelected="1" workbookViewId="0">
      <selection activeCell="B5" sqref="B5"/>
    </sheetView>
  </sheetViews>
  <sheetFormatPr defaultRowHeight="16.8" customHeight="1" x14ac:dyDescent="0.3"/>
  <cols>
    <col min="1" max="1" width="5" customWidth="1"/>
    <col min="2" max="2" width="36.09765625" customWidth="1"/>
    <col min="3" max="3" width="16.5" customWidth="1"/>
    <col min="4" max="4" width="31.69921875" customWidth="1"/>
    <col min="5" max="5" width="17.59765625" customWidth="1"/>
    <col min="9" max="9" width="12.19921875" bestFit="1" customWidth="1"/>
  </cols>
  <sheetData>
    <row r="1" spans="2:5" s="5" customFormat="1" ht="17.399999999999999" customHeight="1" x14ac:dyDescent="0.3">
      <c r="B1" s="5" t="s">
        <v>0</v>
      </c>
      <c r="D1" s="77" t="s">
        <v>1</v>
      </c>
      <c r="E1" s="77"/>
    </row>
    <row r="2" spans="2:5" ht="16.8" customHeight="1" x14ac:dyDescent="0.3">
      <c r="B2" s="76" t="s">
        <v>18</v>
      </c>
      <c r="C2" s="76"/>
      <c r="D2" s="76"/>
      <c r="E2" s="76"/>
    </row>
    <row r="3" spans="2:5" ht="16.8" customHeight="1" x14ac:dyDescent="0.3">
      <c r="B3" s="76" t="s">
        <v>21</v>
      </c>
      <c r="C3" s="76"/>
      <c r="D3" s="76"/>
      <c r="E3" s="76"/>
    </row>
    <row r="4" spans="2:5" ht="16.8" customHeight="1" x14ac:dyDescent="0.3">
      <c r="B4" s="78" t="s">
        <v>134</v>
      </c>
      <c r="C4" s="78"/>
      <c r="D4" s="78"/>
      <c r="E4" s="78"/>
    </row>
    <row r="5" spans="2:5" ht="16.8" customHeight="1" x14ac:dyDescent="0.3">
      <c r="E5" s="10" t="s">
        <v>19</v>
      </c>
    </row>
    <row r="6" spans="2:5" s="1" customFormat="1" ht="21.6" customHeight="1" x14ac:dyDescent="0.3">
      <c r="B6" s="4" t="s">
        <v>2</v>
      </c>
      <c r="C6" s="4" t="s">
        <v>3</v>
      </c>
      <c r="D6" s="4" t="s">
        <v>4</v>
      </c>
      <c r="E6" s="4" t="s">
        <v>3</v>
      </c>
    </row>
    <row r="7" spans="2:5" s="5" customFormat="1" ht="18" customHeight="1" x14ac:dyDescent="0.3">
      <c r="B7" s="4" t="s">
        <v>5</v>
      </c>
      <c r="C7" s="6">
        <f>C8+C9+C10+C13</f>
        <v>165862358.646</v>
      </c>
      <c r="D7" s="4" t="s">
        <v>12</v>
      </c>
      <c r="E7" s="6">
        <f>SUM(E8:E11)</f>
        <v>165035733.486</v>
      </c>
    </row>
    <row r="8" spans="2:5" ht="22.2" customHeight="1" x14ac:dyDescent="0.3">
      <c r="B8" s="2" t="s">
        <v>6</v>
      </c>
      <c r="C8" s="7">
        <f>'117'!F11</f>
        <v>185614.823</v>
      </c>
      <c r="D8" s="2" t="s">
        <v>13</v>
      </c>
      <c r="E8" s="7">
        <f>'118'!G9</f>
        <v>5239472</v>
      </c>
    </row>
    <row r="9" spans="2:5" ht="22.2" customHeight="1" x14ac:dyDescent="0.3">
      <c r="B9" s="2" t="s">
        <v>7</v>
      </c>
      <c r="C9" s="7">
        <f>'117'!F14</f>
        <v>278652.45999999996</v>
      </c>
      <c r="D9" s="2" t="s">
        <v>14</v>
      </c>
      <c r="E9" s="7">
        <f>'118'!H9-'118'!H23-'118'!H24</f>
        <v>141642789.449</v>
      </c>
    </row>
    <row r="10" spans="2:5" ht="35.4" customHeight="1" x14ac:dyDescent="0.3">
      <c r="B10" s="2" t="s">
        <v>8</v>
      </c>
      <c r="C10" s="7">
        <f>C11+C12</f>
        <v>161393429.01199999</v>
      </c>
      <c r="D10" s="3" t="s">
        <v>15</v>
      </c>
      <c r="E10" s="7">
        <f>'118'!H23</f>
        <v>17990872.037</v>
      </c>
    </row>
    <row r="11" spans="2:5" ht="22.2" customHeight="1" x14ac:dyDescent="0.3">
      <c r="B11" s="2" t="s">
        <v>9</v>
      </c>
      <c r="C11" s="7">
        <f>'117'!F26</f>
        <v>111148327.01199999</v>
      </c>
      <c r="D11" s="2" t="s">
        <v>16</v>
      </c>
      <c r="E11" s="7">
        <f>'118'!H24</f>
        <v>162600</v>
      </c>
    </row>
    <row r="12" spans="2:5" ht="22.2" customHeight="1" x14ac:dyDescent="0.3">
      <c r="B12" s="2" t="s">
        <v>10</v>
      </c>
      <c r="C12" s="7">
        <f>'117'!F27</f>
        <v>50245102</v>
      </c>
      <c r="D12" s="2"/>
      <c r="E12" s="7"/>
    </row>
    <row r="13" spans="2:5" ht="36" customHeight="1" x14ac:dyDescent="0.3">
      <c r="B13" s="3" t="s">
        <v>11</v>
      </c>
      <c r="C13" s="7">
        <f>'117'!F24</f>
        <v>4004662.3509999998</v>
      </c>
      <c r="D13" s="2"/>
      <c r="E13" s="7"/>
    </row>
    <row r="14" spans="2:5" s="5" customFormat="1" ht="22.2" customHeight="1" x14ac:dyDescent="0.3">
      <c r="B14" s="4" t="s">
        <v>17</v>
      </c>
      <c r="C14" s="19">
        <f>C7-E7</f>
        <v>826625.15999999642</v>
      </c>
      <c r="D14" s="18"/>
      <c r="E14" s="19"/>
    </row>
  </sheetData>
  <mergeCells count="4">
    <mergeCell ref="B2:E2"/>
    <mergeCell ref="B3:E3"/>
    <mergeCell ref="D1:E1"/>
    <mergeCell ref="B4:E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A891D-7420-4553-AC44-DD1644F960F8}">
  <dimension ref="A1:H38"/>
  <sheetViews>
    <sheetView workbookViewId="0">
      <selection activeCell="A5" sqref="A5"/>
    </sheetView>
  </sheetViews>
  <sheetFormatPr defaultRowHeight="15.6" x14ac:dyDescent="0.3"/>
  <cols>
    <col min="1" max="1" width="6.796875" customWidth="1"/>
    <col min="2" max="2" width="33.69921875" customWidth="1"/>
    <col min="3" max="6" width="12.8984375" customWidth="1"/>
    <col min="7" max="7" width="11.19921875" customWidth="1"/>
    <col min="8" max="8" width="9.5" customWidth="1"/>
  </cols>
  <sheetData>
    <row r="1" spans="1:8" s="5" customFormat="1" ht="19.2" customHeight="1" x14ac:dyDescent="0.3">
      <c r="A1" s="5" t="s">
        <v>0</v>
      </c>
      <c r="F1" s="77" t="s">
        <v>29</v>
      </c>
      <c r="G1" s="77"/>
      <c r="H1" s="77"/>
    </row>
    <row r="2" spans="1:8" ht="18" customHeight="1" x14ac:dyDescent="0.3">
      <c r="A2" s="76" t="s">
        <v>20</v>
      </c>
      <c r="B2" s="76"/>
      <c r="C2" s="76"/>
      <c r="D2" s="76"/>
      <c r="E2" s="76"/>
      <c r="F2" s="76"/>
      <c r="G2" s="76"/>
      <c r="H2" s="76"/>
    </row>
    <row r="3" spans="1:8" ht="16.8" customHeight="1" x14ac:dyDescent="0.3">
      <c r="A3" s="76" t="s">
        <v>21</v>
      </c>
      <c r="B3" s="76"/>
      <c r="C3" s="76"/>
      <c r="D3" s="76"/>
      <c r="E3" s="76"/>
      <c r="F3" s="76"/>
      <c r="G3" s="76"/>
      <c r="H3" s="76"/>
    </row>
    <row r="4" spans="1:8" ht="16.8" customHeight="1" x14ac:dyDescent="0.3">
      <c r="A4" s="78" t="s">
        <v>134</v>
      </c>
      <c r="B4" s="78"/>
      <c r="C4" s="78"/>
      <c r="D4" s="78"/>
      <c r="E4" s="78"/>
      <c r="F4" s="78"/>
      <c r="G4" s="78"/>
      <c r="H4" s="78"/>
    </row>
    <row r="5" spans="1:8" x14ac:dyDescent="0.3">
      <c r="G5" s="81" t="s">
        <v>28</v>
      </c>
      <c r="H5" s="81"/>
    </row>
    <row r="6" spans="1:8" s="23" customFormat="1" ht="18" customHeight="1" x14ac:dyDescent="0.25">
      <c r="A6" s="80" t="s">
        <v>22</v>
      </c>
      <c r="B6" s="80" t="s">
        <v>23</v>
      </c>
      <c r="C6" s="79" t="s">
        <v>24</v>
      </c>
      <c r="D6" s="79"/>
      <c r="E6" s="79" t="s">
        <v>3</v>
      </c>
      <c r="F6" s="79"/>
      <c r="G6" s="79" t="s">
        <v>27</v>
      </c>
      <c r="H6" s="79"/>
    </row>
    <row r="7" spans="1:8" s="23" customFormat="1" ht="20.399999999999999" customHeight="1" x14ac:dyDescent="0.25">
      <c r="A7" s="80"/>
      <c r="B7" s="80"/>
      <c r="C7" s="24" t="s">
        <v>25</v>
      </c>
      <c r="D7" s="24" t="s">
        <v>26</v>
      </c>
      <c r="E7" s="24" t="s">
        <v>25</v>
      </c>
      <c r="F7" s="24" t="s">
        <v>26</v>
      </c>
      <c r="G7" s="24" t="s">
        <v>25</v>
      </c>
      <c r="H7" s="24" t="s">
        <v>26</v>
      </c>
    </row>
    <row r="8" spans="1:8" ht="17.399999999999999" customHeight="1" x14ac:dyDescent="0.3">
      <c r="A8" s="13" t="s">
        <v>30</v>
      </c>
      <c r="B8" s="13" t="s">
        <v>31</v>
      </c>
      <c r="C8" s="15">
        <v>1</v>
      </c>
      <c r="D8" s="15">
        <v>2</v>
      </c>
      <c r="E8" s="15">
        <v>3</v>
      </c>
      <c r="F8" s="15">
        <v>4</v>
      </c>
      <c r="G8" s="13" t="s">
        <v>32</v>
      </c>
      <c r="H8" s="13" t="s">
        <v>33</v>
      </c>
    </row>
    <row r="9" spans="1:8" s="5" customFormat="1" ht="17.399999999999999" customHeight="1" x14ac:dyDescent="0.3">
      <c r="A9" s="17"/>
      <c r="B9" s="18" t="s">
        <v>34</v>
      </c>
      <c r="C9" s="19">
        <f>C10+C24+C25</f>
        <v>165902091.36300001</v>
      </c>
      <c r="D9" s="19">
        <f t="shared" ref="D9:F9" si="0">D10+D24+D25</f>
        <v>165807091.36300001</v>
      </c>
      <c r="E9" s="19">
        <f t="shared" si="0"/>
        <v>167959664.30199999</v>
      </c>
      <c r="F9" s="19">
        <f t="shared" si="0"/>
        <v>165862358.646</v>
      </c>
      <c r="G9" s="20">
        <f>(E9/C9)*100</f>
        <v>101.24023327379155</v>
      </c>
      <c r="H9" s="20">
        <f>(F9/D9)*100</f>
        <v>100.03333227942525</v>
      </c>
    </row>
    <row r="10" spans="1:8" s="5" customFormat="1" ht="17.399999999999999" customHeight="1" x14ac:dyDescent="0.3">
      <c r="A10" s="17" t="s">
        <v>46</v>
      </c>
      <c r="B10" s="18" t="s">
        <v>45</v>
      </c>
      <c r="C10" s="19">
        <f t="shared" ref="C10:D10" si="1">C11+C14</f>
        <v>504000</v>
      </c>
      <c r="D10" s="19">
        <f t="shared" si="1"/>
        <v>409000</v>
      </c>
      <c r="E10" s="19">
        <f>E11+E14</f>
        <v>2561572.9389999998</v>
      </c>
      <c r="F10" s="19">
        <f>F11+F14</f>
        <v>464267.28299999994</v>
      </c>
      <c r="G10" s="20">
        <f t="shared" ref="G10:G27" si="2">(E10/C10)*100</f>
        <v>508.24859900793643</v>
      </c>
      <c r="H10" s="20">
        <f t="shared" ref="H10:H27" si="3">(F10/D10)*100</f>
        <v>113.51278312958432</v>
      </c>
    </row>
    <row r="11" spans="1:8" ht="17.399999999999999" customHeight="1" x14ac:dyDescent="0.3">
      <c r="A11" s="13">
        <v>1</v>
      </c>
      <c r="B11" s="11" t="s">
        <v>35</v>
      </c>
      <c r="C11" s="8">
        <f t="shared" ref="C11:D11" si="4">SUM(C12:C13)</f>
        <v>151000</v>
      </c>
      <c r="D11" s="8">
        <f t="shared" si="4"/>
        <v>151000</v>
      </c>
      <c r="E11" s="8">
        <f>SUM(E12:E13)</f>
        <v>295811.82299999997</v>
      </c>
      <c r="F11" s="8">
        <f>SUM(F12:F13)</f>
        <v>185614.823</v>
      </c>
      <c r="G11" s="16">
        <f t="shared" si="2"/>
        <v>195.90186953642385</v>
      </c>
      <c r="H11" s="16">
        <f t="shared" si="3"/>
        <v>122.92372384105961</v>
      </c>
    </row>
    <row r="12" spans="1:8" ht="17.399999999999999" customHeight="1" x14ac:dyDescent="0.3">
      <c r="A12" s="13"/>
      <c r="B12" s="11" t="s">
        <v>41</v>
      </c>
      <c r="C12" s="8">
        <v>151000</v>
      </c>
      <c r="D12" s="8">
        <f>C12</f>
        <v>151000</v>
      </c>
      <c r="E12" s="12">
        <v>187148.31599999999</v>
      </c>
      <c r="F12" s="12">
        <v>97151.316000000006</v>
      </c>
      <c r="G12" s="16">
        <f t="shared" si="2"/>
        <v>123.93928211920529</v>
      </c>
      <c r="H12" s="16">
        <f t="shared" si="3"/>
        <v>64.338619867549667</v>
      </c>
    </row>
    <row r="13" spans="1:8" ht="17.399999999999999" customHeight="1" x14ac:dyDescent="0.3">
      <c r="A13" s="13"/>
      <c r="B13" s="11" t="s">
        <v>43</v>
      </c>
      <c r="C13" s="8"/>
      <c r="D13" s="8"/>
      <c r="E13" s="12">
        <v>108663.507</v>
      </c>
      <c r="F13" s="12">
        <v>88463.506999999998</v>
      </c>
      <c r="G13" s="16"/>
      <c r="H13" s="16"/>
    </row>
    <row r="14" spans="1:8" ht="17.399999999999999" customHeight="1" x14ac:dyDescent="0.3">
      <c r="A14" s="13">
        <v>2</v>
      </c>
      <c r="B14" s="11" t="s">
        <v>48</v>
      </c>
      <c r="C14" s="8">
        <f t="shared" ref="C14:D14" si="5">SUM(C15+C18+C20+C21+C22+C23)</f>
        <v>353000</v>
      </c>
      <c r="D14" s="8">
        <f t="shared" si="5"/>
        <v>258000</v>
      </c>
      <c r="E14" s="8">
        <f>SUM(E15+E18+E20+E21+E22+E23)</f>
        <v>2265761.1159999999</v>
      </c>
      <c r="F14" s="8">
        <f>SUM(F15+F18+F20+F21+F22+F23)</f>
        <v>278652.45999999996</v>
      </c>
      <c r="G14" s="16">
        <f t="shared" si="2"/>
        <v>641.85867308781872</v>
      </c>
      <c r="H14" s="16">
        <f t="shared" si="3"/>
        <v>108.00482945736434</v>
      </c>
    </row>
    <row r="15" spans="1:8" ht="18" customHeight="1" x14ac:dyDescent="0.3">
      <c r="A15" s="13" t="s">
        <v>49</v>
      </c>
      <c r="B15" s="11" t="s">
        <v>60</v>
      </c>
      <c r="C15" s="8"/>
      <c r="D15" s="8"/>
      <c r="E15" s="12">
        <f>E16+E17</f>
        <v>17064.5</v>
      </c>
      <c r="F15" s="12"/>
      <c r="G15" s="16"/>
      <c r="H15" s="16"/>
    </row>
    <row r="16" spans="1:8" ht="17.399999999999999" customHeight="1" x14ac:dyDescent="0.3">
      <c r="A16" s="13"/>
      <c r="B16" s="11" t="s">
        <v>36</v>
      </c>
      <c r="C16" s="8"/>
      <c r="D16" s="8"/>
      <c r="E16" s="12">
        <v>7627.5</v>
      </c>
      <c r="F16" s="12"/>
      <c r="G16" s="16"/>
      <c r="H16" s="16"/>
    </row>
    <row r="17" spans="1:8" ht="17.399999999999999" customHeight="1" x14ac:dyDescent="0.3">
      <c r="A17" s="13"/>
      <c r="B17" s="11" t="s">
        <v>37</v>
      </c>
      <c r="C17" s="8"/>
      <c r="D17" s="8"/>
      <c r="E17" s="12">
        <v>9437</v>
      </c>
      <c r="F17" s="12"/>
      <c r="G17" s="16"/>
      <c r="H17" s="16"/>
    </row>
    <row r="18" spans="1:8" ht="17.399999999999999" customHeight="1" x14ac:dyDescent="0.3">
      <c r="A18" s="13" t="s">
        <v>50</v>
      </c>
      <c r="B18" s="11" t="s">
        <v>38</v>
      </c>
      <c r="C18" s="12">
        <f t="shared" ref="C18:D18" si="6">SUM(C19:C19)</f>
        <v>205000</v>
      </c>
      <c r="D18" s="12">
        <f t="shared" si="6"/>
        <v>205000</v>
      </c>
      <c r="E18" s="12">
        <f>SUM(E19:E19)</f>
        <v>270666.65299999999</v>
      </c>
      <c r="F18" s="12">
        <f>SUM(F19:F19)</f>
        <v>202713.33</v>
      </c>
      <c r="G18" s="16">
        <f t="shared" si="2"/>
        <v>132.0325136585366</v>
      </c>
      <c r="H18" s="16">
        <f t="shared" si="3"/>
        <v>98.88455121951219</v>
      </c>
    </row>
    <row r="19" spans="1:8" ht="17.399999999999999" customHeight="1" x14ac:dyDescent="0.3">
      <c r="A19" s="13"/>
      <c r="B19" s="11" t="s">
        <v>36</v>
      </c>
      <c r="C19" s="8">
        <v>205000</v>
      </c>
      <c r="D19" s="8">
        <f>C19</f>
        <v>205000</v>
      </c>
      <c r="E19" s="12">
        <v>270666.65299999999</v>
      </c>
      <c r="F19" s="12">
        <v>202713.33</v>
      </c>
      <c r="G19" s="16">
        <f t="shared" si="2"/>
        <v>132.0325136585366</v>
      </c>
      <c r="H19" s="16">
        <f t="shared" si="3"/>
        <v>98.88455121951219</v>
      </c>
    </row>
    <row r="20" spans="1:8" ht="17.399999999999999" customHeight="1" x14ac:dyDescent="0.3">
      <c r="A20" s="13" t="s">
        <v>51</v>
      </c>
      <c r="B20" s="11" t="s">
        <v>39</v>
      </c>
      <c r="C20" s="8">
        <v>53000</v>
      </c>
      <c r="D20" s="8">
        <f>C20</f>
        <v>53000</v>
      </c>
      <c r="E20" s="12">
        <v>1423977.392</v>
      </c>
      <c r="F20" s="12">
        <v>75939.13</v>
      </c>
      <c r="G20" s="16">
        <f t="shared" si="2"/>
        <v>2686.7497962264151</v>
      </c>
      <c r="H20" s="16">
        <f t="shared" si="3"/>
        <v>143.28137735849057</v>
      </c>
    </row>
    <row r="21" spans="1:8" ht="17.399999999999999" customHeight="1" x14ac:dyDescent="0.3">
      <c r="A21" s="13" t="s">
        <v>52</v>
      </c>
      <c r="B21" s="11" t="s">
        <v>40</v>
      </c>
      <c r="C21" s="8">
        <v>95000</v>
      </c>
      <c r="D21" s="8"/>
      <c r="E21" s="12">
        <v>244226.071</v>
      </c>
      <c r="F21" s="12"/>
      <c r="G21" s="16">
        <f t="shared" si="2"/>
        <v>257.08007473684211</v>
      </c>
      <c r="H21" s="16"/>
    </row>
    <row r="22" spans="1:8" ht="17.399999999999999" customHeight="1" x14ac:dyDescent="0.3">
      <c r="A22" s="13" t="s">
        <v>53</v>
      </c>
      <c r="B22" s="11" t="s">
        <v>42</v>
      </c>
      <c r="C22" s="8"/>
      <c r="D22" s="8"/>
      <c r="E22" s="12">
        <v>244571</v>
      </c>
      <c r="F22" s="8"/>
      <c r="G22" s="16"/>
      <c r="H22" s="16"/>
    </row>
    <row r="23" spans="1:8" ht="17.399999999999999" customHeight="1" x14ac:dyDescent="0.3">
      <c r="A23" s="13" t="s">
        <v>54</v>
      </c>
      <c r="B23" s="11" t="s">
        <v>44</v>
      </c>
      <c r="C23" s="8"/>
      <c r="D23" s="8"/>
      <c r="E23" s="12">
        <v>65255.5</v>
      </c>
      <c r="F23" s="8"/>
      <c r="G23" s="16"/>
      <c r="H23" s="16"/>
    </row>
    <row r="24" spans="1:8" s="5" customFormat="1" ht="17.399999999999999" customHeight="1" x14ac:dyDescent="0.3">
      <c r="A24" s="17" t="s">
        <v>47</v>
      </c>
      <c r="B24" s="21" t="s">
        <v>55</v>
      </c>
      <c r="C24" s="22">
        <v>4004662.3509999998</v>
      </c>
      <c r="D24" s="19">
        <f>C24</f>
        <v>4004662.3509999998</v>
      </c>
      <c r="E24" s="19">
        <f>D24</f>
        <v>4004662.3509999998</v>
      </c>
      <c r="F24" s="19">
        <f>E24</f>
        <v>4004662.3509999998</v>
      </c>
      <c r="G24" s="20">
        <f t="shared" si="2"/>
        <v>100</v>
      </c>
      <c r="H24" s="20">
        <f t="shared" si="3"/>
        <v>100</v>
      </c>
    </row>
    <row r="25" spans="1:8" s="5" customFormat="1" ht="17.399999999999999" customHeight="1" x14ac:dyDescent="0.3">
      <c r="A25" s="17" t="s">
        <v>56</v>
      </c>
      <c r="B25" s="21" t="s">
        <v>57</v>
      </c>
      <c r="C25" s="22">
        <f>C26+C27</f>
        <v>161393429.01199999</v>
      </c>
      <c r="D25" s="22">
        <f>D26+D27</f>
        <v>161393429.01199999</v>
      </c>
      <c r="E25" s="22">
        <f>E26+E27</f>
        <v>161393429.01199999</v>
      </c>
      <c r="F25" s="22">
        <f>F26+F27</f>
        <v>161393429.01199999</v>
      </c>
      <c r="G25" s="20">
        <f t="shared" si="2"/>
        <v>100</v>
      </c>
      <c r="H25" s="20">
        <f t="shared" si="3"/>
        <v>100</v>
      </c>
    </row>
    <row r="26" spans="1:8" ht="17.399999999999999" customHeight="1" x14ac:dyDescent="0.3">
      <c r="A26" s="13">
        <v>1</v>
      </c>
      <c r="B26" s="14" t="s">
        <v>58</v>
      </c>
      <c r="C26" s="12">
        <v>111148327.01199999</v>
      </c>
      <c r="D26" s="12">
        <v>111148327.01199999</v>
      </c>
      <c r="E26" s="12">
        <v>111148327.01199999</v>
      </c>
      <c r="F26" s="12">
        <v>111148327.01199999</v>
      </c>
      <c r="G26" s="16">
        <f t="shared" si="2"/>
        <v>100</v>
      </c>
      <c r="H26" s="16">
        <f t="shared" si="3"/>
        <v>100</v>
      </c>
    </row>
    <row r="27" spans="1:8" ht="17.399999999999999" customHeight="1" x14ac:dyDescent="0.3">
      <c r="A27" s="13">
        <v>2</v>
      </c>
      <c r="B27" s="14" t="s">
        <v>59</v>
      </c>
      <c r="C27" s="12">
        <v>50245102</v>
      </c>
      <c r="D27" s="12">
        <v>50245102</v>
      </c>
      <c r="E27" s="12">
        <v>50245102</v>
      </c>
      <c r="F27" s="12">
        <v>50245102</v>
      </c>
      <c r="G27" s="16">
        <f t="shared" si="2"/>
        <v>100</v>
      </c>
      <c r="H27" s="16">
        <f t="shared" si="3"/>
        <v>100</v>
      </c>
    </row>
    <row r="28" spans="1:8" x14ac:dyDescent="0.3">
      <c r="C28" s="9"/>
      <c r="D28" s="9"/>
      <c r="E28" s="9"/>
      <c r="F28" s="9"/>
    </row>
    <row r="29" spans="1:8" x14ac:dyDescent="0.3">
      <c r="C29" s="9"/>
      <c r="D29" s="9"/>
      <c r="E29" s="9"/>
      <c r="F29" s="9"/>
    </row>
    <row r="30" spans="1:8" x14ac:dyDescent="0.3">
      <c r="C30" s="9"/>
      <c r="D30" s="9"/>
      <c r="E30" s="9"/>
      <c r="F30" s="9"/>
    </row>
    <row r="31" spans="1:8" x14ac:dyDescent="0.3">
      <c r="C31" s="9"/>
      <c r="D31" s="9"/>
      <c r="E31" s="9"/>
      <c r="F31" s="9"/>
    </row>
    <row r="32" spans="1:8" x14ac:dyDescent="0.3">
      <c r="C32" s="9"/>
      <c r="D32" s="9"/>
      <c r="E32" s="9"/>
      <c r="F32" s="9"/>
    </row>
    <row r="33" spans="3:6" x14ac:dyDescent="0.3">
      <c r="C33" s="9"/>
      <c r="D33" s="9"/>
      <c r="E33" s="9"/>
      <c r="F33" s="9"/>
    </row>
    <row r="34" spans="3:6" x14ac:dyDescent="0.3">
      <c r="C34" s="9"/>
      <c r="D34" s="9"/>
      <c r="E34" s="9"/>
      <c r="F34" s="9"/>
    </row>
    <row r="35" spans="3:6" x14ac:dyDescent="0.3">
      <c r="C35" s="9"/>
      <c r="D35" s="9"/>
      <c r="E35" s="9"/>
      <c r="F35" s="9"/>
    </row>
    <row r="36" spans="3:6" x14ac:dyDescent="0.3">
      <c r="C36" s="9"/>
      <c r="D36" s="9"/>
      <c r="E36" s="9"/>
      <c r="F36" s="9"/>
    </row>
    <row r="37" spans="3:6" x14ac:dyDescent="0.3">
      <c r="C37" s="9"/>
      <c r="D37" s="9"/>
      <c r="E37" s="9"/>
      <c r="F37" s="9"/>
    </row>
    <row r="38" spans="3:6" x14ac:dyDescent="0.3">
      <c r="C38" s="9"/>
      <c r="D38" s="9"/>
      <c r="E38" s="9"/>
      <c r="F38" s="9"/>
    </row>
  </sheetData>
  <mergeCells count="10">
    <mergeCell ref="F1:H1"/>
    <mergeCell ref="C6:D6"/>
    <mergeCell ref="E6:F6"/>
    <mergeCell ref="G6:H6"/>
    <mergeCell ref="A6:A7"/>
    <mergeCell ref="B6:B7"/>
    <mergeCell ref="A2:H2"/>
    <mergeCell ref="A3:H3"/>
    <mergeCell ref="G5:H5"/>
    <mergeCell ref="A4:H4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D052C-5D54-41F1-94A4-E8BEC4CA9AAB}">
  <dimension ref="A1:K40"/>
  <sheetViews>
    <sheetView workbookViewId="0">
      <selection activeCell="A5" sqref="A5"/>
    </sheetView>
  </sheetViews>
  <sheetFormatPr defaultRowHeight="13.8" x14ac:dyDescent="0.25"/>
  <cols>
    <col min="1" max="1" width="6.3984375" style="25" customWidth="1"/>
    <col min="2" max="2" width="22.8984375" style="25" customWidth="1"/>
    <col min="3" max="3" width="10.69921875" style="25" customWidth="1"/>
    <col min="4" max="4" width="9.796875" style="25" customWidth="1"/>
    <col min="5" max="5" width="10.69921875" style="39" customWidth="1"/>
    <col min="6" max="8" width="10.69921875" style="25" customWidth="1"/>
    <col min="9" max="16384" width="8.796875" style="25"/>
  </cols>
  <sheetData>
    <row r="1" spans="1:11" s="34" customFormat="1" ht="16.2" customHeight="1" x14ac:dyDescent="0.3">
      <c r="A1" s="5" t="s">
        <v>0</v>
      </c>
      <c r="E1" s="38"/>
      <c r="I1" s="77" t="s">
        <v>96</v>
      </c>
      <c r="J1" s="77"/>
      <c r="K1" s="77"/>
    </row>
    <row r="2" spans="1:11" s="34" customFormat="1" ht="16.2" customHeight="1" x14ac:dyDescent="0.3">
      <c r="A2" s="76" t="s">
        <v>61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s="34" customFormat="1" ht="16.2" customHeight="1" x14ac:dyDescent="0.3">
      <c r="A3" s="76" t="s">
        <v>21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s="34" customFormat="1" ht="16.2" customHeight="1" x14ac:dyDescent="0.3">
      <c r="A4" s="78" t="s">
        <v>134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1" x14ac:dyDescent="0.25">
      <c r="J5" s="85" t="s">
        <v>28</v>
      </c>
      <c r="K5" s="85"/>
    </row>
    <row r="6" spans="1:11" s="45" customFormat="1" ht="16.8" customHeight="1" x14ac:dyDescent="0.25">
      <c r="A6" s="83" t="s">
        <v>22</v>
      </c>
      <c r="B6" s="83" t="s">
        <v>23</v>
      </c>
      <c r="C6" s="82" t="s">
        <v>24</v>
      </c>
      <c r="D6" s="82"/>
      <c r="E6" s="82"/>
      <c r="F6" s="82" t="s">
        <v>3</v>
      </c>
      <c r="G6" s="82"/>
      <c r="H6" s="82"/>
      <c r="I6" s="82" t="s">
        <v>27</v>
      </c>
      <c r="J6" s="82"/>
      <c r="K6" s="82"/>
    </row>
    <row r="7" spans="1:11" s="45" customFormat="1" ht="39.6" x14ac:dyDescent="0.25">
      <c r="A7" s="84"/>
      <c r="B7" s="84"/>
      <c r="C7" s="74" t="s">
        <v>62</v>
      </c>
      <c r="D7" s="74" t="s">
        <v>63</v>
      </c>
      <c r="E7" s="75" t="s">
        <v>64</v>
      </c>
      <c r="F7" s="74" t="s">
        <v>62</v>
      </c>
      <c r="G7" s="74" t="s">
        <v>63</v>
      </c>
      <c r="H7" s="74" t="s">
        <v>64</v>
      </c>
      <c r="I7" s="74" t="s">
        <v>62</v>
      </c>
      <c r="J7" s="74" t="s">
        <v>63</v>
      </c>
      <c r="K7" s="74" t="s">
        <v>64</v>
      </c>
    </row>
    <row r="8" spans="1:11" ht="17.399999999999999" customHeight="1" x14ac:dyDescent="0.25">
      <c r="A8" s="27" t="s">
        <v>30</v>
      </c>
      <c r="B8" s="27" t="s">
        <v>31</v>
      </c>
      <c r="C8" s="28">
        <v>1</v>
      </c>
      <c r="D8" s="28">
        <v>2</v>
      </c>
      <c r="E8" s="40">
        <v>3</v>
      </c>
      <c r="F8" s="28">
        <v>4</v>
      </c>
      <c r="G8" s="28">
        <v>5</v>
      </c>
      <c r="H8" s="28">
        <v>6</v>
      </c>
      <c r="I8" s="27" t="s">
        <v>65</v>
      </c>
      <c r="J8" s="27" t="s">
        <v>66</v>
      </c>
      <c r="K8" s="27" t="s">
        <v>67</v>
      </c>
    </row>
    <row r="9" spans="1:11" s="60" customFormat="1" ht="17.399999999999999" customHeight="1" x14ac:dyDescent="0.25">
      <c r="A9" s="70"/>
      <c r="B9" s="70" t="s">
        <v>68</v>
      </c>
      <c r="C9" s="65">
        <f t="shared" ref="C9:G9" si="0">SUM(C11:C24)</f>
        <v>165807091.36300001</v>
      </c>
      <c r="D9" s="65">
        <f t="shared" si="0"/>
        <v>5994662</v>
      </c>
      <c r="E9" s="71">
        <f t="shared" si="0"/>
        <v>159812429.36300001</v>
      </c>
      <c r="F9" s="65">
        <f t="shared" si="0"/>
        <v>165035733.486</v>
      </c>
      <c r="G9" s="65">
        <f t="shared" si="0"/>
        <v>5239472</v>
      </c>
      <c r="H9" s="65">
        <f>SUM(H11:H24)</f>
        <v>159796261.486</v>
      </c>
      <c r="I9" s="72">
        <f>(F9/C9)*100</f>
        <v>99.534785954774833</v>
      </c>
      <c r="J9" s="72">
        <f>(G9/D9)*100</f>
        <v>87.402292239328929</v>
      </c>
      <c r="K9" s="72">
        <f>(H9/E9)*100</f>
        <v>99.989883216803321</v>
      </c>
    </row>
    <row r="10" spans="1:11" ht="17.399999999999999" customHeight="1" x14ac:dyDescent="0.25">
      <c r="A10" s="29"/>
      <c r="B10" s="29" t="s">
        <v>69</v>
      </c>
      <c r="C10" s="37"/>
      <c r="D10" s="37"/>
      <c r="E10" s="41"/>
      <c r="F10" s="37">
        <f t="shared" ref="F10:F24" si="1">G10+H10</f>
        <v>0</v>
      </c>
      <c r="G10" s="37"/>
      <c r="H10" s="37"/>
      <c r="I10" s="73"/>
      <c r="J10" s="73"/>
      <c r="K10" s="73"/>
    </row>
    <row r="11" spans="1:11" ht="17.399999999999999" customHeight="1" x14ac:dyDescent="0.25">
      <c r="A11" s="30">
        <v>1</v>
      </c>
      <c r="B11" s="29" t="s">
        <v>70</v>
      </c>
      <c r="C11" s="37">
        <f>D11+E11</f>
        <v>89281624.400000006</v>
      </c>
      <c r="D11" s="35">
        <v>3843000</v>
      </c>
      <c r="E11" s="41">
        <v>85438624.400000006</v>
      </c>
      <c r="F11" s="37">
        <f t="shared" si="1"/>
        <v>86333543.487000003</v>
      </c>
      <c r="G11" s="37">
        <f>D11</f>
        <v>3843000</v>
      </c>
      <c r="H11" s="37">
        <v>82490543.487000003</v>
      </c>
      <c r="I11" s="73">
        <f t="shared" ref="I11:I20" si="2">(F11/C11)*100</f>
        <v>96.697998123564602</v>
      </c>
      <c r="J11" s="73">
        <f t="shared" ref="J11:J20" si="3">(G11/D11)*100</f>
        <v>100</v>
      </c>
      <c r="K11" s="73">
        <f t="shared" ref="K11:K20" si="4">(H11/E11)*100</f>
        <v>96.549475212524598</v>
      </c>
    </row>
    <row r="12" spans="1:11" ht="31.2" customHeight="1" x14ac:dyDescent="0.25">
      <c r="A12" s="30">
        <v>2</v>
      </c>
      <c r="B12" s="26" t="s">
        <v>71</v>
      </c>
      <c r="C12" s="37"/>
      <c r="D12" s="37"/>
      <c r="E12" s="41"/>
      <c r="F12" s="37"/>
      <c r="G12" s="37"/>
      <c r="H12" s="37"/>
      <c r="I12" s="73"/>
      <c r="J12" s="73"/>
      <c r="K12" s="73"/>
    </row>
    <row r="13" spans="1:11" ht="17.399999999999999" customHeight="1" x14ac:dyDescent="0.25">
      <c r="A13" s="30">
        <v>3</v>
      </c>
      <c r="B13" s="29" t="s">
        <v>72</v>
      </c>
      <c r="C13" s="37">
        <f t="shared" ref="C13:C22" si="5">D13+E13</f>
        <v>7348000</v>
      </c>
      <c r="D13" s="37"/>
      <c r="E13" s="41">
        <v>7348000</v>
      </c>
      <c r="F13" s="37">
        <f t="shared" si="1"/>
        <v>6511894.0120000001</v>
      </c>
      <c r="G13" s="37"/>
      <c r="H13" s="37">
        <f>41067+6470827.012</f>
        <v>6511894.0120000001</v>
      </c>
      <c r="I13" s="73">
        <f t="shared" si="2"/>
        <v>88.621312084921072</v>
      </c>
      <c r="J13" s="73"/>
      <c r="K13" s="73">
        <f t="shared" si="4"/>
        <v>88.621312084921072</v>
      </c>
    </row>
    <row r="14" spans="1:11" ht="17.399999999999999" customHeight="1" x14ac:dyDescent="0.25">
      <c r="A14" s="30">
        <v>4</v>
      </c>
      <c r="B14" s="29" t="s">
        <v>73</v>
      </c>
      <c r="C14" s="37">
        <f t="shared" si="5"/>
        <v>1043060</v>
      </c>
      <c r="D14" s="35">
        <v>100000</v>
      </c>
      <c r="E14" s="41">
        <v>943060</v>
      </c>
      <c r="F14" s="37">
        <f t="shared" si="1"/>
        <v>482564</v>
      </c>
      <c r="G14" s="37"/>
      <c r="H14" s="37">
        <v>482564</v>
      </c>
      <c r="I14" s="73">
        <f t="shared" si="2"/>
        <v>46.264260924587269</v>
      </c>
      <c r="J14" s="73"/>
      <c r="K14" s="73">
        <f t="shared" si="4"/>
        <v>51.170020995482787</v>
      </c>
    </row>
    <row r="15" spans="1:11" ht="17.399999999999999" customHeight="1" x14ac:dyDescent="0.25">
      <c r="A15" s="30">
        <v>5</v>
      </c>
      <c r="B15" s="29" t="s">
        <v>74</v>
      </c>
      <c r="C15" s="37">
        <f t="shared" si="5"/>
        <v>2627000</v>
      </c>
      <c r="D15" s="37"/>
      <c r="E15" s="41">
        <f>1230000+1397000</f>
        <v>2627000</v>
      </c>
      <c r="F15" s="37">
        <f t="shared" si="1"/>
        <v>2480167.7149999999</v>
      </c>
      <c r="G15" s="37"/>
      <c r="H15" s="37">
        <f>1089793.245+1390374.47</f>
        <v>2480167.7149999999</v>
      </c>
      <c r="I15" s="73">
        <f t="shared" si="2"/>
        <v>94.410647696992768</v>
      </c>
      <c r="J15" s="73"/>
      <c r="K15" s="73">
        <f t="shared" si="4"/>
        <v>94.410647696992768</v>
      </c>
    </row>
    <row r="16" spans="1:11" ht="17.399999999999999" customHeight="1" x14ac:dyDescent="0.25">
      <c r="A16" s="30">
        <v>6</v>
      </c>
      <c r="B16" s="29" t="s">
        <v>75</v>
      </c>
      <c r="C16" s="37">
        <f t="shared" si="5"/>
        <v>115000</v>
      </c>
      <c r="D16" s="37"/>
      <c r="E16" s="41">
        <v>115000</v>
      </c>
      <c r="F16" s="37">
        <f t="shared" si="1"/>
        <v>51057</v>
      </c>
      <c r="G16" s="37"/>
      <c r="H16" s="37">
        <v>51057</v>
      </c>
      <c r="I16" s="73">
        <f t="shared" si="2"/>
        <v>44.397391304347828</v>
      </c>
      <c r="J16" s="73"/>
      <c r="K16" s="73">
        <f t="shared" si="4"/>
        <v>44.397391304347828</v>
      </c>
    </row>
    <row r="17" spans="1:11" ht="17.399999999999999" customHeight="1" x14ac:dyDescent="0.25">
      <c r="A17" s="30">
        <v>7</v>
      </c>
      <c r="B17" s="29" t="s">
        <v>76</v>
      </c>
      <c r="C17" s="37"/>
      <c r="D17" s="37"/>
      <c r="E17" s="41"/>
      <c r="F17" s="37"/>
      <c r="G17" s="37"/>
      <c r="H17" s="37"/>
      <c r="I17" s="73"/>
      <c r="J17" s="73"/>
      <c r="K17" s="73"/>
    </row>
    <row r="18" spans="1:11" ht="17.399999999999999" customHeight="1" x14ac:dyDescent="0.25">
      <c r="A18" s="30">
        <v>8</v>
      </c>
      <c r="B18" s="29" t="s">
        <v>77</v>
      </c>
      <c r="C18" s="37">
        <f t="shared" si="5"/>
        <v>7255662</v>
      </c>
      <c r="D18" s="35">
        <v>1635662</v>
      </c>
      <c r="E18" s="41">
        <v>5620000</v>
      </c>
      <c r="F18" s="37">
        <f t="shared" si="1"/>
        <v>3965460.3659999999</v>
      </c>
      <c r="G18" s="36">
        <v>1352472</v>
      </c>
      <c r="H18" s="37">
        <f>2654055.366-41067</f>
        <v>2612988.3659999999</v>
      </c>
      <c r="I18" s="73">
        <f t="shared" si="2"/>
        <v>54.653322687853979</v>
      </c>
      <c r="J18" s="73">
        <f t="shared" si="3"/>
        <v>82.68652080931146</v>
      </c>
      <c r="K18" s="73">
        <f t="shared" si="4"/>
        <v>46.49445491103203</v>
      </c>
    </row>
    <row r="19" spans="1:11" ht="43.2" customHeight="1" x14ac:dyDescent="0.25">
      <c r="A19" s="30">
        <v>9</v>
      </c>
      <c r="B19" s="26" t="s">
        <v>78</v>
      </c>
      <c r="C19" s="37">
        <f t="shared" si="5"/>
        <v>46638144.963</v>
      </c>
      <c r="D19" s="37"/>
      <c r="E19" s="41">
        <f>50198144.963-E21-E22</f>
        <v>46638144.963</v>
      </c>
      <c r="F19" s="37">
        <f t="shared" si="1"/>
        <v>39723414.869000003</v>
      </c>
      <c r="G19" s="37"/>
      <c r="H19" s="37">
        <v>39723414.869000003</v>
      </c>
      <c r="I19" s="73">
        <f t="shared" si="2"/>
        <v>85.17365967388767</v>
      </c>
      <c r="J19" s="73"/>
      <c r="K19" s="73">
        <f t="shared" si="4"/>
        <v>85.17365967388767</v>
      </c>
    </row>
    <row r="20" spans="1:11" ht="17.399999999999999" customHeight="1" x14ac:dyDescent="0.25">
      <c r="A20" s="30">
        <v>10</v>
      </c>
      <c r="B20" s="29" t="s">
        <v>79</v>
      </c>
      <c r="C20" s="37">
        <f t="shared" si="5"/>
        <v>7938600</v>
      </c>
      <c r="D20" s="35">
        <v>416000</v>
      </c>
      <c r="E20" s="41">
        <v>7522600</v>
      </c>
      <c r="F20" s="37">
        <f t="shared" si="1"/>
        <v>7334160</v>
      </c>
      <c r="G20" s="36">
        <v>44000</v>
      </c>
      <c r="H20" s="37">
        <v>7290160</v>
      </c>
      <c r="I20" s="73">
        <f t="shared" si="2"/>
        <v>92.386063033784296</v>
      </c>
      <c r="J20" s="73">
        <f t="shared" si="3"/>
        <v>10.576923076923077</v>
      </c>
      <c r="K20" s="73">
        <f t="shared" si="4"/>
        <v>96.910110865924011</v>
      </c>
    </row>
    <row r="21" spans="1:11" ht="17.399999999999999" customHeight="1" x14ac:dyDescent="0.25">
      <c r="A21" s="30">
        <v>11</v>
      </c>
      <c r="B21" s="29" t="s">
        <v>80</v>
      </c>
      <c r="C21" s="37">
        <f t="shared" si="5"/>
        <v>1360000</v>
      </c>
      <c r="D21" s="37"/>
      <c r="E21" s="41">
        <v>1360000</v>
      </c>
      <c r="F21" s="37"/>
      <c r="G21" s="37"/>
      <c r="H21" s="37"/>
      <c r="I21" s="73"/>
      <c r="J21" s="73"/>
      <c r="K21" s="73"/>
    </row>
    <row r="22" spans="1:11" ht="17.399999999999999" customHeight="1" x14ac:dyDescent="0.25">
      <c r="A22" s="30">
        <v>12</v>
      </c>
      <c r="B22" s="29" t="s">
        <v>81</v>
      </c>
      <c r="C22" s="37">
        <f t="shared" si="5"/>
        <v>2200000</v>
      </c>
      <c r="D22" s="37"/>
      <c r="E22" s="41">
        <v>2200000</v>
      </c>
      <c r="F22" s="37"/>
      <c r="G22" s="37"/>
      <c r="H22" s="37"/>
      <c r="I22" s="73"/>
      <c r="J22" s="73"/>
      <c r="K22" s="73"/>
    </row>
    <row r="23" spans="1:11" ht="26.4" customHeight="1" x14ac:dyDescent="0.25">
      <c r="A23" s="31">
        <v>13</v>
      </c>
      <c r="B23" s="32" t="s">
        <v>82</v>
      </c>
      <c r="C23" s="37"/>
      <c r="D23" s="37"/>
      <c r="E23" s="41"/>
      <c r="F23" s="37">
        <f t="shared" si="1"/>
        <v>17990872.037</v>
      </c>
      <c r="G23" s="37"/>
      <c r="H23" s="37">
        <v>17990872.037</v>
      </c>
      <c r="I23" s="73"/>
      <c r="J23" s="73"/>
      <c r="K23" s="73"/>
    </row>
    <row r="24" spans="1:11" ht="16.8" customHeight="1" x14ac:dyDescent="0.25">
      <c r="A24" s="30">
        <v>14</v>
      </c>
      <c r="B24" s="29" t="s">
        <v>83</v>
      </c>
      <c r="C24" s="37"/>
      <c r="D24" s="37"/>
      <c r="E24" s="41"/>
      <c r="F24" s="37">
        <f t="shared" si="1"/>
        <v>162600</v>
      </c>
      <c r="G24" s="37"/>
      <c r="H24" s="37">
        <v>162600</v>
      </c>
      <c r="I24" s="73"/>
      <c r="J24" s="73"/>
      <c r="K24" s="73"/>
    </row>
    <row r="25" spans="1:11" x14ac:dyDescent="0.25">
      <c r="C25" s="33"/>
      <c r="D25" s="33"/>
      <c r="E25" s="42"/>
      <c r="F25" s="33"/>
      <c r="G25" s="33"/>
      <c r="H25" s="33"/>
    </row>
    <row r="26" spans="1:11" x14ac:dyDescent="0.25">
      <c r="C26" s="33"/>
      <c r="D26" s="33"/>
      <c r="E26" s="42"/>
      <c r="F26" s="33"/>
      <c r="G26" s="33"/>
      <c r="H26" s="33"/>
    </row>
    <row r="27" spans="1:11" x14ac:dyDescent="0.25">
      <c r="C27" s="33"/>
      <c r="D27" s="33"/>
      <c r="E27" s="42"/>
      <c r="F27" s="33"/>
      <c r="G27" s="33"/>
      <c r="H27" s="33"/>
    </row>
    <row r="28" spans="1:11" x14ac:dyDescent="0.25">
      <c r="C28" s="33"/>
      <c r="D28" s="33"/>
      <c r="E28" s="42"/>
      <c r="F28" s="33"/>
      <c r="G28" s="33"/>
      <c r="H28" s="33"/>
    </row>
    <row r="29" spans="1:11" x14ac:dyDescent="0.25">
      <c r="C29" s="33"/>
      <c r="D29" s="33"/>
      <c r="E29" s="42"/>
      <c r="F29" s="33"/>
      <c r="G29" s="33"/>
      <c r="H29" s="33"/>
    </row>
    <row r="30" spans="1:11" x14ac:dyDescent="0.25">
      <c r="C30" s="33"/>
      <c r="D30" s="33"/>
      <c r="E30" s="42"/>
      <c r="F30" s="33"/>
      <c r="G30" s="33"/>
      <c r="H30" s="33"/>
    </row>
    <row r="31" spans="1:11" x14ac:dyDescent="0.25">
      <c r="C31" s="33"/>
      <c r="D31" s="33"/>
      <c r="E31" s="42"/>
      <c r="F31" s="33"/>
      <c r="G31" s="33"/>
      <c r="H31" s="33"/>
    </row>
    <row r="32" spans="1:11" x14ac:dyDescent="0.25">
      <c r="C32" s="33"/>
      <c r="D32" s="33"/>
      <c r="E32" s="42"/>
      <c r="F32" s="33"/>
      <c r="G32" s="33"/>
      <c r="H32" s="33"/>
    </row>
    <row r="33" spans="3:8" x14ac:dyDescent="0.25">
      <c r="C33" s="33"/>
      <c r="D33" s="33"/>
      <c r="E33" s="42"/>
      <c r="F33" s="33"/>
      <c r="G33" s="33"/>
      <c r="H33" s="33"/>
    </row>
    <row r="34" spans="3:8" x14ac:dyDescent="0.25">
      <c r="C34" s="33"/>
      <c r="D34" s="33"/>
      <c r="E34" s="42"/>
      <c r="F34" s="33"/>
      <c r="G34" s="33"/>
      <c r="H34" s="33"/>
    </row>
    <row r="35" spans="3:8" x14ac:dyDescent="0.25">
      <c r="C35" s="33"/>
      <c r="D35" s="33"/>
      <c r="E35" s="42"/>
      <c r="F35" s="33"/>
      <c r="G35" s="33"/>
      <c r="H35" s="33"/>
    </row>
    <row r="36" spans="3:8" x14ac:dyDescent="0.25">
      <c r="C36" s="33"/>
      <c r="D36" s="33"/>
      <c r="E36" s="42"/>
      <c r="F36" s="33"/>
      <c r="G36" s="33"/>
      <c r="H36" s="33"/>
    </row>
    <row r="37" spans="3:8" x14ac:dyDescent="0.25">
      <c r="C37" s="33"/>
      <c r="D37" s="33"/>
      <c r="E37" s="42"/>
      <c r="F37" s="33"/>
      <c r="G37" s="33"/>
      <c r="H37" s="33"/>
    </row>
    <row r="38" spans="3:8" x14ac:dyDescent="0.25">
      <c r="C38" s="33"/>
      <c r="D38" s="33"/>
      <c r="E38" s="42"/>
      <c r="F38" s="33"/>
      <c r="G38" s="33"/>
      <c r="H38" s="33"/>
    </row>
    <row r="39" spans="3:8" x14ac:dyDescent="0.25">
      <c r="C39" s="33"/>
      <c r="D39" s="33"/>
      <c r="E39" s="42"/>
      <c r="F39" s="33"/>
      <c r="G39" s="33"/>
      <c r="H39" s="33"/>
    </row>
    <row r="40" spans="3:8" x14ac:dyDescent="0.25">
      <c r="C40" s="33"/>
      <c r="D40" s="33"/>
      <c r="E40" s="42"/>
      <c r="F40" s="33"/>
      <c r="G40" s="33"/>
      <c r="H40" s="33"/>
    </row>
  </sheetData>
  <mergeCells count="10">
    <mergeCell ref="I1:K1"/>
    <mergeCell ref="C6:E6"/>
    <mergeCell ref="F6:H6"/>
    <mergeCell ref="I6:K6"/>
    <mergeCell ref="A6:A7"/>
    <mergeCell ref="B6:B7"/>
    <mergeCell ref="A2:K2"/>
    <mergeCell ref="A3:K3"/>
    <mergeCell ref="J5:K5"/>
    <mergeCell ref="A4:K4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B95E2-0183-41F7-B207-9D7E0375ABAC}">
  <dimension ref="A1:I30"/>
  <sheetViews>
    <sheetView workbookViewId="0">
      <selection activeCell="D12" sqref="D12"/>
    </sheetView>
  </sheetViews>
  <sheetFormatPr defaultRowHeight="15.6" x14ac:dyDescent="0.3"/>
  <cols>
    <col min="1" max="1" width="32.09765625" customWidth="1"/>
    <col min="2" max="9" width="10.3984375" customWidth="1"/>
  </cols>
  <sheetData>
    <row r="1" spans="1:9" ht="17.399999999999999" customHeight="1" x14ac:dyDescent="0.3">
      <c r="A1" s="5" t="s">
        <v>0</v>
      </c>
      <c r="G1" s="77" t="s">
        <v>97</v>
      </c>
      <c r="H1" s="77"/>
      <c r="I1" s="77"/>
    </row>
    <row r="2" spans="1:9" ht="17.399999999999999" customHeight="1" x14ac:dyDescent="0.3">
      <c r="A2" s="76" t="s">
        <v>84</v>
      </c>
      <c r="B2" s="76"/>
      <c r="C2" s="76"/>
      <c r="D2" s="76"/>
      <c r="E2" s="76"/>
      <c r="F2" s="76"/>
      <c r="G2" s="76"/>
      <c r="H2" s="76"/>
      <c r="I2" s="76"/>
    </row>
    <row r="3" spans="1:9" ht="17.399999999999999" customHeight="1" x14ac:dyDescent="0.3">
      <c r="A3" s="76" t="s">
        <v>21</v>
      </c>
      <c r="B3" s="76"/>
      <c r="C3" s="76"/>
      <c r="D3" s="76"/>
      <c r="E3" s="76"/>
      <c r="F3" s="76"/>
      <c r="G3" s="76"/>
      <c r="H3" s="76"/>
      <c r="I3" s="76"/>
    </row>
    <row r="4" spans="1:9" ht="17.399999999999999" customHeight="1" x14ac:dyDescent="0.3">
      <c r="A4" s="78" t="s">
        <v>134</v>
      </c>
      <c r="B4" s="78"/>
      <c r="C4" s="78"/>
      <c r="D4" s="78"/>
      <c r="E4" s="78"/>
      <c r="F4" s="78"/>
      <c r="G4" s="78"/>
      <c r="H4" s="78"/>
      <c r="I4" s="78"/>
    </row>
    <row r="5" spans="1:9" ht="17.399999999999999" customHeight="1" x14ac:dyDescent="0.3">
      <c r="H5" s="88" t="s">
        <v>28</v>
      </c>
      <c r="I5" s="88"/>
    </row>
    <row r="6" spans="1:9" s="54" customFormat="1" ht="13.2" x14ac:dyDescent="0.25">
      <c r="A6" s="86" t="s">
        <v>85</v>
      </c>
      <c r="B6" s="86" t="s">
        <v>86</v>
      </c>
      <c r="C6" s="87" t="s">
        <v>87</v>
      </c>
      <c r="D6" s="87"/>
      <c r="E6" s="86" t="s">
        <v>90</v>
      </c>
      <c r="F6" s="87" t="s">
        <v>91</v>
      </c>
      <c r="G6" s="87"/>
      <c r="H6" s="87"/>
      <c r="I6" s="87"/>
    </row>
    <row r="7" spans="1:9" s="54" customFormat="1" ht="13.2" x14ac:dyDescent="0.25">
      <c r="A7" s="86"/>
      <c r="B7" s="86"/>
      <c r="C7" s="86" t="s">
        <v>88</v>
      </c>
      <c r="D7" s="86" t="s">
        <v>89</v>
      </c>
      <c r="E7" s="86"/>
      <c r="F7" s="86" t="s">
        <v>88</v>
      </c>
      <c r="G7" s="89" t="s">
        <v>92</v>
      </c>
      <c r="H7" s="87" t="s">
        <v>93</v>
      </c>
      <c r="I7" s="87"/>
    </row>
    <row r="8" spans="1:9" s="54" customFormat="1" ht="26.4" x14ac:dyDescent="0.25">
      <c r="A8" s="86"/>
      <c r="B8" s="86"/>
      <c r="C8" s="86"/>
      <c r="D8" s="86"/>
      <c r="E8" s="86"/>
      <c r="F8" s="86"/>
      <c r="G8" s="89"/>
      <c r="H8" s="55" t="s">
        <v>94</v>
      </c>
      <c r="I8" s="55" t="s">
        <v>95</v>
      </c>
    </row>
    <row r="9" spans="1:9" s="45" customFormat="1" ht="18" customHeight="1" x14ac:dyDescent="0.25">
      <c r="A9" s="43" t="s">
        <v>62</v>
      </c>
      <c r="B9" s="43"/>
      <c r="C9" s="44">
        <f t="shared" ref="C9:G9" si="0">C10+C15</f>
        <v>23899000</v>
      </c>
      <c r="D9" s="44">
        <f t="shared" si="0"/>
        <v>12281000</v>
      </c>
      <c r="E9" s="44">
        <f>E10+E15</f>
        <v>9917195</v>
      </c>
      <c r="F9" s="44">
        <f t="shared" si="0"/>
        <v>9917195</v>
      </c>
      <c r="G9" s="44">
        <f t="shared" si="0"/>
        <v>100000</v>
      </c>
      <c r="H9" s="44">
        <f>H10+H15</f>
        <v>5239472</v>
      </c>
      <c r="I9" s="44">
        <f>I10+I15</f>
        <v>4677723</v>
      </c>
    </row>
    <row r="10" spans="1:9" s="45" customFormat="1" ht="18" customHeight="1" x14ac:dyDescent="0.25">
      <c r="A10" s="43" t="s">
        <v>98</v>
      </c>
      <c r="B10" s="43"/>
      <c r="C10" s="44">
        <f t="shared" ref="C10:G10" si="1">C11+C12</f>
        <v>17000000</v>
      </c>
      <c r="D10" s="44">
        <f t="shared" si="1"/>
        <v>12281000</v>
      </c>
      <c r="E10" s="44">
        <f t="shared" si="1"/>
        <v>8420723</v>
      </c>
      <c r="F10" s="44">
        <f t="shared" si="1"/>
        <v>8420723</v>
      </c>
      <c r="G10" s="44">
        <f t="shared" si="1"/>
        <v>100000</v>
      </c>
      <c r="H10" s="44">
        <f>H11+H12</f>
        <v>3743000</v>
      </c>
      <c r="I10" s="44">
        <f>I11+I12</f>
        <v>4677723</v>
      </c>
    </row>
    <row r="11" spans="1:9" s="49" customFormat="1" ht="28.2" customHeight="1" x14ac:dyDescent="0.25">
      <c r="A11" s="46" t="s">
        <v>101</v>
      </c>
      <c r="B11" s="47" t="s">
        <v>105</v>
      </c>
      <c r="C11" s="48">
        <v>10500000</v>
      </c>
      <c r="D11" s="48">
        <v>7581000</v>
      </c>
      <c r="E11" s="48">
        <f>F11</f>
        <v>2043000</v>
      </c>
      <c r="F11" s="48">
        <f>I11+H11</f>
        <v>2043000</v>
      </c>
      <c r="G11" s="48"/>
      <c r="H11" s="48">
        <v>2043000</v>
      </c>
      <c r="I11" s="48"/>
    </row>
    <row r="12" spans="1:9" s="49" customFormat="1" ht="42.6" customHeight="1" x14ac:dyDescent="0.25">
      <c r="A12" s="46" t="s">
        <v>102</v>
      </c>
      <c r="B12" s="47" t="s">
        <v>104</v>
      </c>
      <c r="C12" s="48">
        <v>6500000</v>
      </c>
      <c r="D12" s="48">
        <v>4700000</v>
      </c>
      <c r="E12" s="48">
        <f>F12</f>
        <v>6377723</v>
      </c>
      <c r="F12" s="48">
        <f>I12+H12</f>
        <v>6377723</v>
      </c>
      <c r="G12" s="48">
        <v>100000</v>
      </c>
      <c r="H12" s="48">
        <v>1700000</v>
      </c>
      <c r="I12" s="48">
        <v>4677723</v>
      </c>
    </row>
    <row r="13" spans="1:9" s="52" customFormat="1" ht="18" customHeight="1" x14ac:dyDescent="0.3">
      <c r="A13" s="50" t="s">
        <v>103</v>
      </c>
      <c r="B13" s="50"/>
      <c r="C13" s="51">
        <f t="shared" ref="C13:G13" si="2">C14</f>
        <v>6500000</v>
      </c>
      <c r="D13" s="51">
        <f t="shared" si="2"/>
        <v>4700000</v>
      </c>
      <c r="E13" s="51">
        <f t="shared" si="2"/>
        <v>6377723</v>
      </c>
      <c r="F13" s="51">
        <f t="shared" si="2"/>
        <v>6377723</v>
      </c>
      <c r="G13" s="51">
        <f t="shared" si="2"/>
        <v>100000</v>
      </c>
      <c r="H13" s="51">
        <f>H14</f>
        <v>1700000</v>
      </c>
      <c r="I13" s="51">
        <f>I14</f>
        <v>4677723</v>
      </c>
    </row>
    <row r="14" spans="1:9" s="49" customFormat="1" ht="43.2" customHeight="1" x14ac:dyDescent="0.25">
      <c r="A14" s="46" t="s">
        <v>102</v>
      </c>
      <c r="B14" s="47" t="s">
        <v>104</v>
      </c>
      <c r="C14" s="48">
        <v>6500000</v>
      </c>
      <c r="D14" s="48">
        <v>4700000</v>
      </c>
      <c r="E14" s="48">
        <f>F14</f>
        <v>6377723</v>
      </c>
      <c r="F14" s="48">
        <f>I14+H14</f>
        <v>6377723</v>
      </c>
      <c r="G14" s="48">
        <v>100000</v>
      </c>
      <c r="H14" s="48">
        <v>1700000</v>
      </c>
      <c r="I14" s="48">
        <v>4677723</v>
      </c>
    </row>
    <row r="15" spans="1:9" s="45" customFormat="1" ht="18" customHeight="1" x14ac:dyDescent="0.25">
      <c r="A15" s="43" t="s">
        <v>100</v>
      </c>
      <c r="B15" s="43"/>
      <c r="C15" s="44">
        <f t="shared" ref="C15:G15" si="3">SUM(C16:C23)</f>
        <v>6899000</v>
      </c>
      <c r="D15" s="44"/>
      <c r="E15" s="44">
        <f t="shared" si="3"/>
        <v>1496472</v>
      </c>
      <c r="F15" s="44">
        <f t="shared" si="3"/>
        <v>1496472</v>
      </c>
      <c r="G15" s="44">
        <f t="shared" si="3"/>
        <v>0</v>
      </c>
      <c r="H15" s="44">
        <f>SUM(H16:H23)</f>
        <v>1496472</v>
      </c>
      <c r="I15" s="44"/>
    </row>
    <row r="16" spans="1:9" s="49" customFormat="1" ht="26.4" customHeight="1" x14ac:dyDescent="0.25">
      <c r="A16" s="46" t="s">
        <v>107</v>
      </c>
      <c r="B16" s="47" t="s">
        <v>106</v>
      </c>
      <c r="C16" s="48">
        <v>2700000</v>
      </c>
      <c r="D16" s="48"/>
      <c r="E16" s="48">
        <v>100000</v>
      </c>
      <c r="F16" s="48">
        <f>H16</f>
        <v>100000</v>
      </c>
      <c r="G16" s="48"/>
      <c r="H16" s="48">
        <v>100000</v>
      </c>
      <c r="I16" s="48"/>
    </row>
    <row r="17" spans="1:9" s="49" customFormat="1" ht="28.2" customHeight="1" x14ac:dyDescent="0.25">
      <c r="A17" s="46" t="s">
        <v>108</v>
      </c>
      <c r="B17" s="47" t="s">
        <v>106</v>
      </c>
      <c r="C17" s="48">
        <v>2880000</v>
      </c>
      <c r="D17" s="48"/>
      <c r="E17" s="48">
        <v>100000</v>
      </c>
      <c r="F17" s="48">
        <f t="shared" ref="F17:F30" si="4">H17</f>
        <v>100000</v>
      </c>
      <c r="G17" s="48"/>
      <c r="H17" s="48">
        <v>100000</v>
      </c>
      <c r="I17" s="48"/>
    </row>
    <row r="18" spans="1:9" s="49" customFormat="1" ht="55.2" customHeight="1" x14ac:dyDescent="0.25">
      <c r="A18" s="46" t="s">
        <v>109</v>
      </c>
      <c r="B18" s="53">
        <v>2025</v>
      </c>
      <c r="C18" s="48">
        <v>44000</v>
      </c>
      <c r="D18" s="48"/>
      <c r="E18" s="48">
        <v>44000</v>
      </c>
      <c r="F18" s="48">
        <f t="shared" si="4"/>
        <v>44000</v>
      </c>
      <c r="G18" s="48"/>
      <c r="H18" s="48">
        <v>44000</v>
      </c>
      <c r="I18" s="48"/>
    </row>
    <row r="19" spans="1:9" s="49" customFormat="1" ht="45" customHeight="1" x14ac:dyDescent="0.25">
      <c r="A19" s="46" t="s">
        <v>110</v>
      </c>
      <c r="B19" s="53">
        <v>2025</v>
      </c>
      <c r="C19" s="48">
        <v>50000</v>
      </c>
      <c r="D19" s="48"/>
      <c r="E19" s="48">
        <v>50000</v>
      </c>
      <c r="F19" s="48">
        <f t="shared" si="4"/>
        <v>50000</v>
      </c>
      <c r="G19" s="48"/>
      <c r="H19" s="48">
        <v>50000</v>
      </c>
      <c r="I19" s="48"/>
    </row>
    <row r="20" spans="1:9" s="49" customFormat="1" ht="39" customHeight="1" x14ac:dyDescent="0.25">
      <c r="A20" s="46" t="s">
        <v>111</v>
      </c>
      <c r="B20" s="53">
        <v>2025</v>
      </c>
      <c r="C20" s="48">
        <v>70000</v>
      </c>
      <c r="D20" s="48"/>
      <c r="E20" s="48">
        <v>70000</v>
      </c>
      <c r="F20" s="48">
        <f t="shared" si="4"/>
        <v>70000</v>
      </c>
      <c r="G20" s="48"/>
      <c r="H20" s="48">
        <v>70000</v>
      </c>
      <c r="I20" s="48"/>
    </row>
    <row r="21" spans="1:9" s="49" customFormat="1" ht="39.6" x14ac:dyDescent="0.25">
      <c r="A21" s="46" t="s">
        <v>112</v>
      </c>
      <c r="B21" s="53">
        <v>2025</v>
      </c>
      <c r="C21" s="48">
        <v>425000</v>
      </c>
      <c r="D21" s="48"/>
      <c r="E21" s="48">
        <v>416623</v>
      </c>
      <c r="F21" s="48">
        <f t="shared" si="4"/>
        <v>416623</v>
      </c>
      <c r="G21" s="48"/>
      <c r="H21" s="48">
        <v>416623</v>
      </c>
      <c r="I21" s="48"/>
    </row>
    <row r="22" spans="1:9" s="49" customFormat="1" ht="39.6" x14ac:dyDescent="0.25">
      <c r="A22" s="46" t="s">
        <v>113</v>
      </c>
      <c r="B22" s="53">
        <v>2025</v>
      </c>
      <c r="C22" s="48">
        <v>430000</v>
      </c>
      <c r="D22" s="48"/>
      <c r="E22" s="48">
        <v>422377</v>
      </c>
      <c r="F22" s="48">
        <f t="shared" si="4"/>
        <v>422377</v>
      </c>
      <c r="G22" s="48"/>
      <c r="H22" s="48">
        <v>422377</v>
      </c>
      <c r="I22" s="48"/>
    </row>
    <row r="23" spans="1:9" s="49" customFormat="1" ht="26.4" x14ac:dyDescent="0.25">
      <c r="A23" s="46" t="s">
        <v>114</v>
      </c>
      <c r="B23" s="53">
        <v>2025</v>
      </c>
      <c r="C23" s="48">
        <v>300000</v>
      </c>
      <c r="D23" s="48"/>
      <c r="E23" s="48">
        <v>293472</v>
      </c>
      <c r="F23" s="48">
        <f t="shared" si="4"/>
        <v>293472</v>
      </c>
      <c r="G23" s="48"/>
      <c r="H23" s="48">
        <v>293472</v>
      </c>
      <c r="I23" s="48"/>
    </row>
    <row r="24" spans="1:9" s="52" customFormat="1" ht="18" customHeight="1" x14ac:dyDescent="0.3">
      <c r="A24" s="50" t="s">
        <v>99</v>
      </c>
      <c r="B24" s="50"/>
      <c r="C24" s="51">
        <f t="shared" ref="C24:E24" si="5">SUM(C25:C30)</f>
        <v>1319000</v>
      </c>
      <c r="D24" s="51"/>
      <c r="E24" s="51">
        <f t="shared" si="5"/>
        <v>1296472</v>
      </c>
      <c r="F24" s="51">
        <f>SUM(F25:F30)</f>
        <v>1296472</v>
      </c>
      <c r="G24" s="51"/>
      <c r="H24" s="51">
        <f>SUM(H25:H30)</f>
        <v>1296472</v>
      </c>
      <c r="I24" s="51"/>
    </row>
    <row r="25" spans="1:9" s="49" customFormat="1" ht="55.8" customHeight="1" x14ac:dyDescent="0.25">
      <c r="A25" s="46" t="s">
        <v>109</v>
      </c>
      <c r="B25" s="53">
        <v>2025</v>
      </c>
      <c r="C25" s="48">
        <v>44000</v>
      </c>
      <c r="D25" s="48"/>
      <c r="E25" s="48">
        <v>44000</v>
      </c>
      <c r="F25" s="48">
        <f t="shared" si="4"/>
        <v>44000</v>
      </c>
      <c r="G25" s="48"/>
      <c r="H25" s="48">
        <v>44000</v>
      </c>
      <c r="I25" s="48"/>
    </row>
    <row r="26" spans="1:9" s="49" customFormat="1" ht="43.2" customHeight="1" x14ac:dyDescent="0.25">
      <c r="A26" s="46" t="s">
        <v>110</v>
      </c>
      <c r="B26" s="53">
        <v>2025</v>
      </c>
      <c r="C26" s="48">
        <v>50000</v>
      </c>
      <c r="D26" s="48"/>
      <c r="E26" s="48">
        <v>50000</v>
      </c>
      <c r="F26" s="48">
        <f t="shared" si="4"/>
        <v>50000</v>
      </c>
      <c r="G26" s="48"/>
      <c r="H26" s="48">
        <v>50000</v>
      </c>
      <c r="I26" s="48"/>
    </row>
    <row r="27" spans="1:9" s="49" customFormat="1" ht="52.8" x14ac:dyDescent="0.25">
      <c r="A27" s="46" t="s">
        <v>111</v>
      </c>
      <c r="B27" s="53">
        <v>2025</v>
      </c>
      <c r="C27" s="48">
        <v>70000</v>
      </c>
      <c r="D27" s="48"/>
      <c r="E27" s="48">
        <v>70000</v>
      </c>
      <c r="F27" s="48">
        <f t="shared" si="4"/>
        <v>70000</v>
      </c>
      <c r="G27" s="48"/>
      <c r="H27" s="48">
        <v>70000</v>
      </c>
      <c r="I27" s="48"/>
    </row>
    <row r="28" spans="1:9" s="49" customFormat="1" ht="39.6" x14ac:dyDescent="0.25">
      <c r="A28" s="46" t="s">
        <v>112</v>
      </c>
      <c r="B28" s="53">
        <v>2025</v>
      </c>
      <c r="C28" s="48">
        <v>425000</v>
      </c>
      <c r="D28" s="48"/>
      <c r="E28" s="48">
        <v>416623</v>
      </c>
      <c r="F28" s="48">
        <f t="shared" si="4"/>
        <v>416623</v>
      </c>
      <c r="G28" s="48"/>
      <c r="H28" s="48">
        <v>416623</v>
      </c>
      <c r="I28" s="48"/>
    </row>
    <row r="29" spans="1:9" s="49" customFormat="1" ht="39.6" x14ac:dyDescent="0.25">
      <c r="A29" s="46" t="s">
        <v>113</v>
      </c>
      <c r="B29" s="53">
        <v>2025</v>
      </c>
      <c r="C29" s="48">
        <v>430000</v>
      </c>
      <c r="D29" s="48"/>
      <c r="E29" s="48">
        <v>422377</v>
      </c>
      <c r="F29" s="48">
        <f t="shared" si="4"/>
        <v>422377</v>
      </c>
      <c r="G29" s="48"/>
      <c r="H29" s="48">
        <v>422377</v>
      </c>
      <c r="I29" s="48"/>
    </row>
    <row r="30" spans="1:9" s="49" customFormat="1" ht="29.4" customHeight="1" x14ac:dyDescent="0.25">
      <c r="A30" s="46" t="s">
        <v>114</v>
      </c>
      <c r="B30" s="53">
        <v>2025</v>
      </c>
      <c r="C30" s="48">
        <v>300000</v>
      </c>
      <c r="D30" s="48"/>
      <c r="E30" s="48">
        <v>293472</v>
      </c>
      <c r="F30" s="48">
        <f t="shared" si="4"/>
        <v>293472</v>
      </c>
      <c r="G30" s="48"/>
      <c r="H30" s="48">
        <v>293472</v>
      </c>
      <c r="I30" s="48"/>
    </row>
  </sheetData>
  <mergeCells count="15">
    <mergeCell ref="B6:B8"/>
    <mergeCell ref="A6:A8"/>
    <mergeCell ref="A3:I3"/>
    <mergeCell ref="A2:I2"/>
    <mergeCell ref="G1:I1"/>
    <mergeCell ref="F6:I6"/>
    <mergeCell ref="F7:F8"/>
    <mergeCell ref="H5:I5"/>
    <mergeCell ref="C6:D6"/>
    <mergeCell ref="H7:I7"/>
    <mergeCell ref="G7:G8"/>
    <mergeCell ref="E6:E8"/>
    <mergeCell ref="C7:C8"/>
    <mergeCell ref="D7:D8"/>
    <mergeCell ref="A4:I4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74B70-2CF1-416F-A227-BC0BBA4221C6}">
  <dimension ref="A1:G20"/>
  <sheetViews>
    <sheetView workbookViewId="0">
      <selection activeCell="E15" sqref="E15"/>
    </sheetView>
  </sheetViews>
  <sheetFormatPr defaultRowHeight="13.8" x14ac:dyDescent="0.25"/>
  <cols>
    <col min="1" max="1" width="38.3984375" style="23" customWidth="1"/>
    <col min="2" max="3" width="11.5" style="23" customWidth="1"/>
    <col min="4" max="4" width="13.296875" style="23" customWidth="1"/>
    <col min="5" max="6" width="11.5" style="23" customWidth="1"/>
    <col min="7" max="7" width="13.8984375" style="23" customWidth="1"/>
    <col min="8" max="16384" width="8.796875" style="23"/>
  </cols>
  <sheetData>
    <row r="1" spans="1:7" s="57" customFormat="1" ht="18.600000000000001" customHeight="1" x14ac:dyDescent="0.3">
      <c r="A1" s="5" t="s">
        <v>0</v>
      </c>
      <c r="E1" s="77" t="s">
        <v>133</v>
      </c>
      <c r="F1" s="77"/>
      <c r="G1" s="77"/>
    </row>
    <row r="2" spans="1:7" s="57" customFormat="1" ht="18.600000000000001" customHeight="1" x14ac:dyDescent="0.3">
      <c r="A2" s="76" t="s">
        <v>115</v>
      </c>
      <c r="B2" s="76"/>
      <c r="C2" s="76"/>
      <c r="D2" s="76"/>
      <c r="E2" s="76"/>
      <c r="F2" s="76"/>
      <c r="G2" s="76"/>
    </row>
    <row r="3" spans="1:7" s="57" customFormat="1" ht="18.600000000000001" customHeight="1" x14ac:dyDescent="0.3">
      <c r="A3" s="76" t="s">
        <v>21</v>
      </c>
      <c r="B3" s="76"/>
      <c r="C3" s="76"/>
      <c r="D3" s="76"/>
      <c r="E3" s="76"/>
      <c r="F3" s="76"/>
      <c r="G3" s="76"/>
    </row>
    <row r="4" spans="1:7" s="57" customFormat="1" ht="18.600000000000001" customHeight="1" x14ac:dyDescent="0.3">
      <c r="A4" s="78" t="s">
        <v>134</v>
      </c>
      <c r="B4" s="78"/>
      <c r="C4" s="78"/>
      <c r="D4" s="78"/>
      <c r="E4" s="78"/>
      <c r="F4" s="78"/>
      <c r="G4" s="78"/>
    </row>
    <row r="5" spans="1:7" ht="18.600000000000001" customHeight="1" x14ac:dyDescent="0.25">
      <c r="F5" s="85" t="s">
        <v>28</v>
      </c>
      <c r="G5" s="85"/>
    </row>
    <row r="6" spans="1:7" s="60" customFormat="1" ht="18" customHeight="1" x14ac:dyDescent="0.25">
      <c r="A6" s="80" t="s">
        <v>23</v>
      </c>
      <c r="B6" s="90" t="s">
        <v>116</v>
      </c>
      <c r="C6" s="90"/>
      <c r="D6" s="90"/>
      <c r="E6" s="90" t="s">
        <v>132</v>
      </c>
      <c r="F6" s="90"/>
      <c r="G6" s="90"/>
    </row>
    <row r="7" spans="1:7" s="60" customFormat="1" ht="27.6" x14ac:dyDescent="0.25">
      <c r="A7" s="80"/>
      <c r="B7" s="24" t="s">
        <v>117</v>
      </c>
      <c r="C7" s="24" t="s">
        <v>118</v>
      </c>
      <c r="D7" s="24" t="s">
        <v>119</v>
      </c>
      <c r="E7" s="24" t="s">
        <v>117</v>
      </c>
      <c r="F7" s="24" t="s">
        <v>118</v>
      </c>
      <c r="G7" s="24" t="s">
        <v>119</v>
      </c>
    </row>
    <row r="8" spans="1:7" s="60" customFormat="1" ht="18.600000000000001" customHeight="1" x14ac:dyDescent="0.25">
      <c r="A8" s="64" t="s">
        <v>62</v>
      </c>
      <c r="B8" s="64"/>
      <c r="C8" s="64"/>
      <c r="D8" s="64"/>
      <c r="E8" s="65">
        <f>E9</f>
        <v>422491.55099999998</v>
      </c>
      <c r="F8" s="65">
        <f t="shared" ref="F8:G8" si="0">F9</f>
        <v>86529.133999999991</v>
      </c>
      <c r="G8" s="65">
        <f t="shared" si="0"/>
        <v>335962.41700000002</v>
      </c>
    </row>
    <row r="9" spans="1:7" s="68" customFormat="1" ht="18.600000000000001" customHeight="1" x14ac:dyDescent="0.3">
      <c r="A9" s="66" t="s">
        <v>120</v>
      </c>
      <c r="B9" s="66"/>
      <c r="C9" s="66"/>
      <c r="D9" s="66"/>
      <c r="E9" s="67">
        <f>SUM(E10:E19)</f>
        <v>422491.55099999998</v>
      </c>
      <c r="F9" s="67">
        <f>SUM(F10:F19)</f>
        <v>86529.133999999991</v>
      </c>
      <c r="G9" s="67">
        <f>E9-F9</f>
        <v>335962.41700000002</v>
      </c>
    </row>
    <row r="10" spans="1:7" ht="18.600000000000001" customHeight="1" x14ac:dyDescent="0.25">
      <c r="A10" s="56" t="s">
        <v>121</v>
      </c>
      <c r="B10" s="58"/>
      <c r="C10" s="58"/>
      <c r="D10" s="58"/>
      <c r="E10" s="61">
        <f>135.622+104216</f>
        <v>104351.622</v>
      </c>
      <c r="F10" s="61"/>
      <c r="G10" s="62">
        <f t="shared" ref="G10:G19" si="1">E10-F10</f>
        <v>104351.622</v>
      </c>
    </row>
    <row r="11" spans="1:7" ht="18.600000000000001" customHeight="1" x14ac:dyDescent="0.25">
      <c r="A11" s="56" t="s">
        <v>122</v>
      </c>
      <c r="B11" s="58"/>
      <c r="C11" s="58"/>
      <c r="D11" s="58"/>
      <c r="E11" s="61">
        <f>70</f>
        <v>70</v>
      </c>
      <c r="F11" s="61"/>
      <c r="G11" s="62">
        <f t="shared" si="1"/>
        <v>70</v>
      </c>
    </row>
    <row r="12" spans="1:7" ht="18.600000000000001" customHeight="1" x14ac:dyDescent="0.25">
      <c r="A12" s="56" t="s">
        <v>123</v>
      </c>
      <c r="B12" s="58"/>
      <c r="C12" s="58"/>
      <c r="D12" s="58"/>
      <c r="E12" s="61">
        <v>22002</v>
      </c>
      <c r="F12" s="61"/>
      <c r="G12" s="62">
        <f t="shared" si="1"/>
        <v>22002</v>
      </c>
    </row>
    <row r="13" spans="1:7" ht="18.600000000000001" customHeight="1" x14ac:dyDescent="0.25">
      <c r="A13" s="56" t="s">
        <v>124</v>
      </c>
      <c r="B13" s="58"/>
      <c r="C13" s="58"/>
      <c r="D13" s="58"/>
      <c r="E13" s="61">
        <v>51044.377</v>
      </c>
      <c r="F13" s="61">
        <v>35900</v>
      </c>
      <c r="G13" s="62">
        <f t="shared" si="1"/>
        <v>15144.377</v>
      </c>
    </row>
    <row r="14" spans="1:7" ht="18.600000000000001" customHeight="1" x14ac:dyDescent="0.25">
      <c r="A14" s="56" t="s">
        <v>125</v>
      </c>
      <c r="B14" s="58"/>
      <c r="C14" s="58"/>
      <c r="D14" s="58"/>
      <c r="E14" s="61">
        <v>24582</v>
      </c>
      <c r="F14" s="61"/>
      <c r="G14" s="62">
        <f t="shared" si="1"/>
        <v>24582</v>
      </c>
    </row>
    <row r="15" spans="1:7" ht="18.600000000000001" customHeight="1" x14ac:dyDescent="0.25">
      <c r="A15" s="59" t="s">
        <v>126</v>
      </c>
      <c r="B15" s="58"/>
      <c r="C15" s="58"/>
      <c r="D15" s="58"/>
      <c r="E15" s="61">
        <v>100571.887</v>
      </c>
      <c r="F15" s="63">
        <v>50629.133999999998</v>
      </c>
      <c r="G15" s="62">
        <f t="shared" si="1"/>
        <v>49942.753000000004</v>
      </c>
    </row>
    <row r="16" spans="1:7" ht="18.600000000000001" customHeight="1" x14ac:dyDescent="0.25">
      <c r="A16" s="59" t="s">
        <v>127</v>
      </c>
      <c r="B16" s="58"/>
      <c r="C16" s="58"/>
      <c r="D16" s="58"/>
      <c r="E16" s="61">
        <f>78.748+60510.917</f>
        <v>60589.665000000001</v>
      </c>
      <c r="F16" s="63"/>
      <c r="G16" s="62">
        <f t="shared" si="1"/>
        <v>60589.665000000001</v>
      </c>
    </row>
    <row r="17" spans="1:7" ht="18.600000000000001" customHeight="1" x14ac:dyDescent="0.25">
      <c r="A17" s="59" t="s">
        <v>128</v>
      </c>
      <c r="B17" s="58"/>
      <c r="C17" s="58"/>
      <c r="D17" s="58"/>
      <c r="E17" s="61">
        <v>33482</v>
      </c>
      <c r="F17" s="63"/>
      <c r="G17" s="62">
        <f t="shared" si="1"/>
        <v>33482</v>
      </c>
    </row>
    <row r="18" spans="1:7" ht="18.600000000000001" customHeight="1" x14ac:dyDescent="0.25">
      <c r="A18" s="59" t="s">
        <v>129</v>
      </c>
      <c r="B18" s="58"/>
      <c r="C18" s="58"/>
      <c r="D18" s="58"/>
      <c r="E18" s="61">
        <v>8780</v>
      </c>
      <c r="F18" s="63"/>
      <c r="G18" s="62">
        <f t="shared" si="1"/>
        <v>8780</v>
      </c>
    </row>
    <row r="19" spans="1:7" ht="18.600000000000001" customHeight="1" x14ac:dyDescent="0.25">
      <c r="A19" s="59" t="s">
        <v>130</v>
      </c>
      <c r="B19" s="58"/>
      <c r="C19" s="58"/>
      <c r="D19" s="58"/>
      <c r="E19" s="61">
        <v>17018</v>
      </c>
      <c r="F19" s="63"/>
      <c r="G19" s="62">
        <f t="shared" si="1"/>
        <v>17018</v>
      </c>
    </row>
    <row r="20" spans="1:7" s="68" customFormat="1" ht="18.600000000000001" customHeight="1" x14ac:dyDescent="0.3">
      <c r="A20" s="69" t="s">
        <v>131</v>
      </c>
      <c r="B20" s="66"/>
      <c r="C20" s="66"/>
      <c r="D20" s="66"/>
      <c r="E20" s="66"/>
      <c r="F20" s="66"/>
      <c r="G20" s="66"/>
    </row>
  </sheetData>
  <mergeCells count="8">
    <mergeCell ref="B6:D6"/>
    <mergeCell ref="E6:G6"/>
    <mergeCell ref="A6:A7"/>
    <mergeCell ref="E1:G1"/>
    <mergeCell ref="A2:G2"/>
    <mergeCell ref="F5:G5"/>
    <mergeCell ref="A3:G3"/>
    <mergeCell ref="A4:G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116</vt:lpstr>
      <vt:lpstr>117</vt:lpstr>
      <vt:lpstr>118</vt:lpstr>
      <vt:lpstr>119</vt:lpstr>
      <vt:lpstr>120</vt:lpstr>
      <vt:lpstr>'119'!Print_Titles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2026-04-09T01:42:27Z</cp:lastPrinted>
  <dcterms:created xsi:type="dcterms:W3CDTF">2026-04-08T07:19:28Z</dcterms:created>
  <dcterms:modified xsi:type="dcterms:W3CDTF">2026-04-13T08:52:11Z</dcterms:modified>
</cp:coreProperties>
</file>